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Волкова\2025 год\Бюджет 2026\Проект решения Искитимского района на 2026-2028 годы\"/>
    </mc:Choice>
  </mc:AlternateContent>
  <bookViews>
    <workbookView xWindow="367" yWindow="14" windowWidth="20962" windowHeight="9727"/>
  </bookViews>
  <sheets>
    <sheet name="доходы" sheetId="1" r:id="rId1"/>
  </sheets>
  <definedNames>
    <definedName name="_xlnm._FilterDatabase" localSheetId="0" hidden="1">доходы!$A$10:$AK$134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Print_Titles" localSheetId="0">доходы!$8:$10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Area" localSheetId="0">доходы!$A$1:$M$134</definedName>
  </definedNames>
  <calcPr calcId="162913"/>
</workbook>
</file>

<file path=xl/calcChain.xml><?xml version="1.0" encoding="utf-8"?>
<calcChain xmlns="http://schemas.openxmlformats.org/spreadsheetml/2006/main">
  <c r="M132" i="1" l="1"/>
  <c r="L132" i="1"/>
  <c r="K132" i="1"/>
  <c r="M131" i="1"/>
  <c r="M127" i="1" s="1"/>
  <c r="L131" i="1"/>
  <c r="K131" i="1"/>
  <c r="K127" i="1" s="1"/>
  <c r="L130" i="1"/>
  <c r="K130" i="1"/>
  <c r="L127" i="1"/>
  <c r="M124" i="1"/>
  <c r="L124" i="1"/>
  <c r="K124" i="1"/>
  <c r="M122" i="1"/>
  <c r="L122" i="1"/>
  <c r="K122" i="1"/>
  <c r="M120" i="1"/>
  <c r="L120" i="1"/>
  <c r="K120" i="1"/>
  <c r="M119" i="1"/>
  <c r="K119" i="1"/>
  <c r="K118" i="1" s="1"/>
  <c r="K115" i="1" s="1"/>
  <c r="M118" i="1"/>
  <c r="L118" i="1"/>
  <c r="M117" i="1"/>
  <c r="M116" i="1" s="1"/>
  <c r="M115" i="1" s="1"/>
  <c r="L117" i="1"/>
  <c r="K117" i="1"/>
  <c r="L116" i="1"/>
  <c r="L115" i="1" s="1"/>
  <c r="K116" i="1"/>
  <c r="M114" i="1"/>
  <c r="L114" i="1"/>
  <c r="K114" i="1"/>
  <c r="M109" i="1"/>
  <c r="M96" i="1" s="1"/>
  <c r="L109" i="1"/>
  <c r="K109" i="1"/>
  <c r="M106" i="1"/>
  <c r="L106" i="1"/>
  <c r="L96" i="1" s="1"/>
  <c r="L91" i="1" s="1"/>
  <c r="L90" i="1" s="1"/>
  <c r="K106" i="1"/>
  <c r="M104" i="1"/>
  <c r="L104" i="1"/>
  <c r="K104" i="1"/>
  <c r="K97" i="1"/>
  <c r="K96" i="1"/>
  <c r="M93" i="1"/>
  <c r="L93" i="1"/>
  <c r="K93" i="1"/>
  <c r="M92" i="1"/>
  <c r="L92" i="1"/>
  <c r="K92" i="1"/>
  <c r="M87" i="1"/>
  <c r="L87" i="1"/>
  <c r="K87" i="1"/>
  <c r="M73" i="1"/>
  <c r="L73" i="1"/>
  <c r="K73" i="1"/>
  <c r="M71" i="1"/>
  <c r="L71" i="1"/>
  <c r="L68" i="1" s="1"/>
  <c r="L67" i="1" s="1"/>
  <c r="L64" i="1" s="1"/>
  <c r="K71" i="1"/>
  <c r="M68" i="1"/>
  <c r="M67" i="1" s="1"/>
  <c r="M64" i="1" s="1"/>
  <c r="K68" i="1"/>
  <c r="K67" i="1" s="1"/>
  <c r="K64" i="1" s="1"/>
  <c r="M65" i="1"/>
  <c r="L65" i="1"/>
  <c r="K65" i="1"/>
  <c r="M62" i="1"/>
  <c r="L62" i="1"/>
  <c r="K62" i="1"/>
  <c r="M60" i="1"/>
  <c r="L60" i="1"/>
  <c r="L59" i="1" s="1"/>
  <c r="K60" i="1"/>
  <c r="M59" i="1"/>
  <c r="K59" i="1"/>
  <c r="M57" i="1"/>
  <c r="L57" i="1"/>
  <c r="L56" i="1" s="1"/>
  <c r="L55" i="1" s="1"/>
  <c r="K57" i="1"/>
  <c r="M56" i="1"/>
  <c r="M55" i="1" s="1"/>
  <c r="K56" i="1"/>
  <c r="K55" i="1" s="1"/>
  <c r="M48" i="1"/>
  <c r="L48" i="1"/>
  <c r="K48" i="1"/>
  <c r="M46" i="1"/>
  <c r="L46" i="1"/>
  <c r="K46" i="1"/>
  <c r="M44" i="1"/>
  <c r="L44" i="1"/>
  <c r="K44" i="1"/>
  <c r="M42" i="1"/>
  <c r="L42" i="1"/>
  <c r="L38" i="1" s="1"/>
  <c r="L37" i="1" s="1"/>
  <c r="K42" i="1"/>
  <c r="M39" i="1"/>
  <c r="M38" i="1" s="1"/>
  <c r="M37" i="1" s="1"/>
  <c r="L39" i="1"/>
  <c r="K39" i="1"/>
  <c r="K38" i="1" s="1"/>
  <c r="K37" i="1" s="1"/>
  <c r="M35" i="1"/>
  <c r="L35" i="1"/>
  <c r="L34" i="1" s="1"/>
  <c r="K35" i="1"/>
  <c r="M34" i="1"/>
  <c r="K34" i="1"/>
  <c r="M31" i="1"/>
  <c r="L31" i="1"/>
  <c r="L30" i="1" s="1"/>
  <c r="K31" i="1"/>
  <c r="M30" i="1"/>
  <c r="K30" i="1"/>
  <c r="M28" i="1"/>
  <c r="L28" i="1"/>
  <c r="K28" i="1"/>
  <c r="M26" i="1"/>
  <c r="L26" i="1"/>
  <c r="K26" i="1"/>
  <c r="M24" i="1"/>
  <c r="L24" i="1"/>
  <c r="K24" i="1"/>
  <c r="M22" i="1"/>
  <c r="M21" i="1" s="1"/>
  <c r="M12" i="1" s="1"/>
  <c r="L22" i="1"/>
  <c r="K22" i="1"/>
  <c r="K21" i="1" s="1"/>
  <c r="K12" i="1" s="1"/>
  <c r="K11" i="1" s="1"/>
  <c r="L21" i="1"/>
  <c r="M16" i="1"/>
  <c r="L16" i="1"/>
  <c r="K16" i="1"/>
  <c r="M13" i="1"/>
  <c r="L13" i="1"/>
  <c r="K13" i="1"/>
  <c r="K134" i="1" l="1"/>
  <c r="K91" i="1"/>
  <c r="K90" i="1" s="1"/>
  <c r="L12" i="1"/>
  <c r="L11" i="1" s="1"/>
  <c r="L134" i="1" s="1"/>
  <c r="M11" i="1"/>
  <c r="M134" i="1" s="1"/>
  <c r="M91" i="1"/>
  <c r="M90" i="1" s="1"/>
</calcChain>
</file>

<file path=xl/sharedStrings.xml><?xml version="1.0" encoding="utf-8"?>
<sst xmlns="http://schemas.openxmlformats.org/spreadsheetml/2006/main" count="1250" uniqueCount="310">
  <si>
    <t>Приложение 2</t>
  </si>
  <si>
    <t>к решению сессии Совета депутатов Искитимского района Новосибирской области "О бюджете Искитимского района Новосибирской области на 2026 год и плановый период 2027 и 2028 годов"</t>
  </si>
  <si>
    <t>Доходы бюджета района на 2026 год и плановый период 2027 и 2028 годов</t>
  </si>
  <si>
    <t>(тыс. рублей)</t>
  </si>
  <si>
    <t>№ строки</t>
  </si>
  <si>
    <t>Код классификации доходов бюджета</t>
  </si>
  <si>
    <t>Наименование кода классификации доходов бюджета</t>
  </si>
  <si>
    <t>Доходы 
бюджета
района
2026 года</t>
  </si>
  <si>
    <t>Доходы 
бюджета
района
2027 года</t>
  </si>
  <si>
    <t>Доходы 
бюджета
района
2028 года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</si>
  <si>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</si>
  <si>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</si>
  <si>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</si>
  <si>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</si>
  <si>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</si>
  <si>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</si>
  <si>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</si>
  <si>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</si>
  <si>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</si>
  <si>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000</t>
  </si>
  <si>
    <t>00</t>
  </si>
  <si>
    <t>0000</t>
  </si>
  <si>
    <t>НАЛОГОВЫЕ И НЕНАЛОГОВЫЕ ДОХОДЫ</t>
  </si>
  <si>
    <t>2</t>
  </si>
  <si>
    <t>182</t>
  </si>
  <si>
    <t>01</t>
  </si>
  <si>
    <t>НАЛОГОВЫЕ ДОХОДЫ</t>
  </si>
  <si>
    <t>3</t>
  </si>
  <si>
    <t>02</t>
  </si>
  <si>
    <t>110</t>
  </si>
  <si>
    <t>Налог на доходы физических лиц</t>
  </si>
  <si>
    <t>4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</si>
  <si>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</si>
  <si>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</si>
  <si>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5</t>
  </si>
  <si>
    <t>080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</si>
  <si>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</si>
  <si>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03</t>
  </si>
  <si>
    <t>НАЛОГИ НА ТОВАРЫ (РАБОТЫ, УСЛУГИ), РЕАЛИЗУЕМЫЕ НА ТЕРРИТОРИИ РОССИЙСКОЙ ФЕДЕРАЦИИ</t>
  </si>
  <si>
    <t>6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</si>
  <si>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</si>
  <si>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</si>
  <si>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7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</si>
  <si>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</si>
  <si>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</si>
  <si>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</si>
  <si>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</si>
  <si>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</si>
  <si>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9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</si>
  <si>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</si>
  <si>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</si>
  <si>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</si>
  <si>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05</t>
  </si>
  <si>
    <t>НАЛОГИ НА СОВОКУПНЫЙ ДОХОД</t>
  </si>
  <si>
    <t>11</t>
  </si>
  <si>
    <t>Налог, взимаемый в связи с применением упрощенной системы налогообложения</t>
  </si>
  <si>
    <t>12</t>
  </si>
  <si>
    <t>Налог, взимаемый с налогоплательщиков, выбравших в качестве объекта налогообложения доходы</t>
  </si>
  <si>
    <t>14</t>
  </si>
  <si>
    <t>Единый налог на вмененный доход для отдельных видов деятельности</t>
  </si>
  <si>
    <t>15</t>
  </si>
  <si>
    <t>13</t>
  </si>
  <si>
    <t>Единый сельскохозяйственный налог</t>
  </si>
  <si>
    <t>04</t>
  </si>
  <si>
    <t>Налог, взимаемый в связи с применением патентной системы налогообложения</t>
  </si>
  <si>
    <t>16</t>
  </si>
  <si>
    <t>020</t>
  </si>
  <si>
    <t>Налог, взимаемый в связи с применением патентной системы налогообложения, зачисляемый в бюджеты муниципальных районов</t>
  </si>
  <si>
    <t>17</t>
  </si>
  <si>
    <t>06</t>
  </si>
  <si>
    <t>НАЛОГИ НА ИМУЩЕСТВО</t>
  </si>
  <si>
    <t>18</t>
  </si>
  <si>
    <t>Транспортный налог</t>
  </si>
  <si>
    <t>19</t>
  </si>
  <si>
    <t>011</t>
  </si>
  <si>
    <t>Транспортный налог с организаций</t>
  </si>
  <si>
    <t>20</t>
  </si>
  <si>
    <t>012</t>
  </si>
  <si>
    <t>Транспортный налог с физических лиц</t>
  </si>
  <si>
    <t>21</t>
  </si>
  <si>
    <t>08</t>
  </si>
  <si>
    <t>ГОСУДАРСТВЕННАЯ ПОШЛИНА</t>
  </si>
  <si>
    <t>22</t>
  </si>
  <si>
    <t xml:space="preserve">Государственная пошлина по делам, рассматриваемым в судах общей юрисдикции, мировыми судьями  </t>
  </si>
  <si>
    <t>23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</si>
  <si>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 Федерации)</t>
  </si>
  <si>
    <t>24</t>
  </si>
  <si>
    <t>ДОХОДЫ ОТ ИСПОЛЬЗОВАНИЯ ИМУЩЕСТВА, НАХОДЯЩЕГОСЯ В ГОСУДАРСТВЕННОЙ И МУНИЦИПАЛЬНОЙ СОБСТВЕННОСТИ</t>
  </si>
  <si>
    <t>25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</si>
  <si>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</si>
  <si>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</si>
  <si>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26</t>
  </si>
  <si>
    <t>700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</si>
  <si>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</si>
  <si>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27</t>
  </si>
  <si>
    <t>013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</si>
  <si>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 </t>
  </si>
  <si>
    <t>28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</si>
  <si>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 </t>
  </si>
  <si>
    <t>29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</si>
  <si>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</si>
  <si>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30</t>
  </si>
  <si>
    <t>025</t>
  </si>
  <si>
    <t>Доходы, получаемые в виде арендной платы, а также средства от продажи права на заключение договоров аренды на земли, находящиеся в собственности муниципальных районов (за исключением земельных участков бюджетных и автономных учреждений)</t>
  </si>
  <si>
    <t>31</t>
  </si>
  <si>
    <t>030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</si>
  <si>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</si>
  <si>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32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</si>
  <si>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</si>
  <si>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бюджетных и автономных учреждений субъектов)</t>
  </si>
  <si>
    <t>33</t>
  </si>
  <si>
    <t>09</t>
  </si>
  <si>
    <t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</si>
  <si>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</si>
  <si>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34</t>
  </si>
  <si>
    <t>35</t>
  </si>
  <si>
    <t>ПЛАТЕЖИ ПРИ ПОЛЬЗОВАНИИ ПРИРОДНЫМИ РЕСУРСАМИ</t>
  </si>
  <si>
    <t>36</t>
  </si>
  <si>
    <t>048</t>
  </si>
  <si>
    <t>Плата за негативное воздействие на окружающую среду</t>
  </si>
  <si>
    <t>,</t>
  </si>
  <si>
    <t>37</t>
  </si>
  <si>
    <t>Плата за выбросы загрязняющих веществ в атмосферный воздух стационарными объектами</t>
  </si>
  <si>
    <t>38</t>
  </si>
  <si>
    <t>Плата за сбросы загрязняющих веществ в водные объекты</t>
  </si>
  <si>
    <t>39</t>
  </si>
  <si>
    <t>040</t>
  </si>
  <si>
    <t>Плата за размещение отходов производства и потребления</t>
  </si>
  <si>
    <t>40</t>
  </si>
  <si>
    <t>041</t>
  </si>
  <si>
    <t>Плата за размещение отходов производства</t>
  </si>
  <si>
    <t>42</t>
  </si>
  <si>
    <t>042</t>
  </si>
  <si>
    <t>Плата за размещение твердых коммунальных отходов</t>
  </si>
  <si>
    <t>ДОХОДЫ ОТ ОКАЗАНИЯ ПЛАТНЫХ УСЛУГ И КОМПЕНСАЦИИ ЗАТРАТ ГОСУДАРСТВА</t>
  </si>
  <si>
    <t>46</t>
  </si>
  <si>
    <t>130</t>
  </si>
  <si>
    <t>Доходы от оказания платных услуг (работ)</t>
  </si>
  <si>
    <t>47</t>
  </si>
  <si>
    <t>990</t>
  </si>
  <si>
    <t>Прочие доходы от оказания платных услуг (работ)</t>
  </si>
  <si>
    <t>48</t>
  </si>
  <si>
    <t>995</t>
  </si>
  <si>
    <t>Прочие доходы от оказания платных услуг (работ) получателями средств бюджетов муниципальных районов</t>
  </si>
  <si>
    <t>Доходы от компенсации затрат государства</t>
  </si>
  <si>
    <t>065</t>
  </si>
  <si>
    <t>Доходы, поступающие в порядке возмещения расходов, понесенных в связи с эксплуатацией имущества муниципальных районов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</si>
  <si>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</si>
  <si>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</si>
  <si>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ДОХОДЫ ОТ ПРОДАЖИ МАТЕРИАЛЬНЫХ И НЕМАТЕРИАЛЬНЫХ АКТИВОВ</t>
  </si>
  <si>
    <t>54</t>
  </si>
  <si>
    <t>053</t>
  </si>
  <si>
    <t>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</si>
  <si>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</si>
  <si>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55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</si>
  <si>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</si>
  <si>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430</t>
  </si>
  <si>
    <t xml:space="preserve"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 </t>
  </si>
  <si>
    <t>41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</si>
  <si>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</si>
  <si>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государственная собственность на которые разграничена и которые расположены в границах сельских территорий муниципальных районов</t>
  </si>
  <si>
    <t>52</t>
  </si>
  <si>
    <t>Доходы от продажи земельных участков, государственная собственность на которые разграничена и которые расположены в границах городских поселений муниципальных районов</t>
  </si>
  <si>
    <t>43</t>
  </si>
  <si>
    <t>310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</si>
  <si>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</si>
  <si>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44</t>
  </si>
  <si>
    <t>313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</si>
  <si>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</si>
  <si>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45</t>
  </si>
  <si>
    <t>ШТРАФЫ, САНКЦИИ, ВОЗМЕЩЕНИЕ УЩЕРБА</t>
  </si>
  <si>
    <t>050</t>
  </si>
  <si>
    <t>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</si>
  <si>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</si>
  <si>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162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</si>
  <si>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</si>
  <si>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023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</si>
  <si>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</si>
  <si>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</si>
  <si>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57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</si>
  <si>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</si>
  <si>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</si>
  <si>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58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</si>
  <si>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</si>
  <si>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</si>
  <si>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59</t>
  </si>
  <si>
    <t>113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</si>
  <si>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</si>
  <si>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61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</si>
  <si>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</si>
  <si>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</si>
  <si>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62</t>
  </si>
  <si>
    <t>006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</si>
  <si>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</si>
  <si>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</si>
  <si>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63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</si>
  <si>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</si>
  <si>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</si>
  <si>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</si>
  <si>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</si>
  <si>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</si>
  <si>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</si>
  <si>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154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</si>
  <si>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</si>
  <si>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07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</si>
  <si>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</si>
  <si>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49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</si>
  <si>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</si>
  <si>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</si>
  <si>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50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</si>
  <si>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</si>
  <si>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032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</si>
  <si>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</si>
  <si>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51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</si>
  <si>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</si>
  <si>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</si>
  <si>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53</t>
  </si>
  <si>
    <t>150</t>
  </si>
  <si>
    <t>Дотации бюджетам субъектов Российской Федерации и муниципальных образований</t>
  </si>
  <si>
    <t>001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</si>
  <si>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</si>
  <si>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</si>
  <si>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69</t>
  </si>
  <si>
    <t>853</t>
  </si>
  <si>
    <t>Дотации бюджетам муниципальных районов на поддержку мер по обеспечению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</si>
  <si>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56</t>
  </si>
  <si>
    <t>Субсидии бюджетам бюджетной системы Российской Федерации</t>
  </si>
  <si>
    <t>077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</si>
  <si>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</si>
  <si>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216</t>
  </si>
  <si>
    <t xml:space="preserve">Субсидии на реализацию мероприятий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 "Развитие автомобильных дорог регионального, межмуниципального и местного значения в Новосибирской области" </t>
  </si>
  <si>
    <t>79</t>
  </si>
  <si>
    <t>097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</si>
  <si>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</si>
  <si>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80</t>
  </si>
  <si>
    <t>169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</si>
  <si>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</si>
  <si>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75</t>
  </si>
  <si>
    <t>172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</si>
  <si>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</si>
  <si>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81</t>
  </si>
  <si>
    <t>187</t>
  </si>
  <si>
    <t>Субсидии бюджетам муниципальных районов на 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</si>
  <si>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82</t>
  </si>
  <si>
    <t>299</t>
  </si>
  <si>
    <t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</si>
  <si>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</si>
  <si>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</si>
  <si>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60</t>
  </si>
  <si>
    <t>454</t>
  </si>
  <si>
    <t>Субсидии бюджетам муниципальных районов на создание модельных муниципальных библиотек</t>
  </si>
  <si>
    <t>467</t>
  </si>
  <si>
    <t xml:space="preserve">Субсидии бюджетам муниципальных районов на обеспечение развития и укрепления материально-технической базы муниципальных домов культуры, в населенных пунктах с числом жителей до 50 тыс. человек </t>
  </si>
  <si>
    <t>78</t>
  </si>
  <si>
    <t>491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</si>
  <si>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</si>
  <si>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513</t>
  </si>
  <si>
    <t>Субсидии бюджетам муниципальных районов на развитие сети учреждений культурно-досугового типа</t>
  </si>
  <si>
    <t>519</t>
  </si>
  <si>
    <t>Субсидия бюджетам муниципальных районов на поддержку отрасли культуры</t>
  </si>
  <si>
    <t>576</t>
  </si>
  <si>
    <t>Субсидии бюджетам муниципальных районов на обеспечение комплексного развития сельских территорий</t>
  </si>
  <si>
    <t>527</t>
  </si>
  <si>
    <t xml:space="preserve"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   </t>
  </si>
  <si>
    <t>750</t>
  </si>
  <si>
    <t>Субсидии бюджетам муниципальных районов на реализацию мероприятий по модернизации школьных систем образования</t>
  </si>
  <si>
    <t>64</t>
  </si>
  <si>
    <t>999</t>
  </si>
  <si>
    <t>Прочие субсидии бюджетам муниципальных районов</t>
  </si>
  <si>
    <t>65</t>
  </si>
  <si>
    <t>Субвенции бюджетам бюджетной системы Российской Федерации</t>
  </si>
  <si>
    <t>66</t>
  </si>
  <si>
    <t>024</t>
  </si>
  <si>
    <t>Субвенции на выполнение передаваемых полномочий субъектов Российской Федерации</t>
  </si>
  <si>
    <t>67</t>
  </si>
  <si>
    <t>Субвенции бюджетам муниципальных районов на выполнение передаваемых полномочий субъектов Российской Федерации</t>
  </si>
  <si>
    <t>68</t>
  </si>
  <si>
    <t>082</t>
  </si>
  <si>
    <t>Субвенции на предоставление жилых помещений детям-сиротам и детям, оставшимся без попечения родителей, лицам из их числа по договарам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</si>
  <si>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договарам найма специализированных жилых помещений</t>
  </si>
  <si>
    <t>70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</si>
  <si>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</si>
  <si>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</si>
  <si>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71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</si>
  <si>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</si>
  <si>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72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</si>
  <si>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</si>
  <si>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73</t>
  </si>
  <si>
    <t>Субвенции бюджетам муницапальных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</si>
  <si>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98</t>
  </si>
  <si>
    <t>135</t>
  </si>
  <si>
    <t>Субвенции на осуществление государственных полномочий по обеспечению жильем отдельных категорий граждан, установленных Федеральным законом от 12.01.1995г. №5- ФЗ "О ветеранах"</t>
  </si>
  <si>
    <t>74</t>
  </si>
  <si>
    <t>134</t>
  </si>
  <si>
    <t>Субвенции бюджетам муниципальных районов на осуществление государственных полномочий по обеспечению жильем отдельных категорий граждан, установленных Федеральным законом от 12.01.1995г. №5- ФЗ "О ветеранах"</t>
  </si>
  <si>
    <t>100</t>
  </si>
  <si>
    <t>176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</si>
  <si>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</si>
  <si>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Иные межбюджетные трансферты</t>
  </si>
  <si>
    <t>76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</si>
  <si>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</si>
  <si>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сответствии с заключенными соглашениями</t>
  </si>
  <si>
    <t>77</t>
  </si>
  <si>
    <t xml:space="preserve">  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общеобразовательныхорганизаций и профессиональных образовательных организаций</t>
  </si>
  <si>
    <t>303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</si>
  <si>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</si>
  <si>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 муниципальных районов</t>
  </si>
  <si>
    <t xml:space="preserve">Прочие безвозмездные поступления </t>
  </si>
  <si>
    <t>Прочие безвозмездные поступления в бюджеты муниципальных районов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</si>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</sst>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8" formatCode="#,##0.0"/>
    <numFmt numFmtId="169" formatCode="#,##0.00000"/>
    <numFmt numFmtId="170" formatCode="#,##0.000"/>
  </numFmts>
  <fonts count="7" x14ac:knownFonts="1">
    <font>
      <sz val="10"/>
      <color theme="1"/>
      <name val="Arial Cyr"/>
    </font>
    <font>
      <sz val="10"/>
      <name val="Times New Roman"/>
    </font>
    <font>
      <sz val="11"/>
      <color rgb="FF9C0006"/>
      <name val="Calibri"/>
      <scheme val="minor"/>
    </font>
    <font>
      <b/>
      <sz val="10"/>
      <name val="Arial Cyr"/>
    </font>
    <font>
      <b/>
      <sz val="10"/>
      <name val="Times New Roman"/>
    </font>
    <font>
      <sz val="11"/>
      <name val="Times New Roman"/>
    </font>
    <font>
      <sz val="10"/>
      <color theme="1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0"/>
        <bgColor theme="0"/>
      </patternFill>
    </fill>
    <fill>
      <patternFill patternType="solid">
        <fgColor theme="6" tint="0.59999389629810485"/>
        <bgColor theme="6" tint="0.59999389629810485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2" fillId="2" borderId="0"/>
  </cellStyleXfs>
  <cellXfs count="48">
    <xf numFmtId="0" fontId="0" fillId="0" borderId="0" xfId="0"/>
    <xf numFmtId="0" fontId="0" fillId="0" borderId="0" xfId="0"/>
    <xf numFmtId="49" fontId="0" fillId="0" borderId="0" xfId="0" applyNumberFormat="1"/>
    <xf numFmtId="0" fontId="3" fillId="0" borderId="0" xfId="0" applyFont="1" applyAlignment="1">
      <alignment wrapText="1"/>
    </xf>
    <xf numFmtId="49" fontId="3" fillId="0" borderId="0" xfId="0" applyNumberFormat="1" applyFont="1" applyAlignment="1">
      <alignment wrapText="1"/>
    </xf>
    <xf numFmtId="168" fontId="4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3" fillId="3" borderId="0" xfId="0" applyFont="1" applyFill="1" applyAlignment="1">
      <alignment wrapText="1"/>
    </xf>
    <xf numFmtId="0" fontId="3" fillId="0" borderId="1" xfId="0" applyFont="1" applyBorder="1" applyAlignment="1">
      <alignment wrapText="1"/>
    </xf>
    <xf numFmtId="0" fontId="1" fillId="0" borderId="5" xfId="0" applyFont="1" applyBorder="1" applyAlignment="1">
      <alignment horizontal="center" vertical="center" wrapText="1"/>
    </xf>
    <xf numFmtId="0" fontId="0" fillId="4" borderId="0" xfId="0" applyFill="1"/>
    <xf numFmtId="49" fontId="1" fillId="4" borderId="1" xfId="0" applyNumberFormat="1" applyFont="1" applyFill="1" applyBorder="1" applyAlignment="1">
      <alignment horizontal="left" vertical="top"/>
    </xf>
    <xf numFmtId="49" fontId="1" fillId="4" borderId="1" xfId="0" applyNumberFormat="1" applyFont="1" applyFill="1" applyBorder="1" applyAlignment="1">
      <alignment horizontal="center" vertical="top"/>
    </xf>
    <xf numFmtId="0" fontId="4" fillId="4" borderId="1" xfId="0" applyFont="1" applyFill="1" applyBorder="1" applyAlignment="1">
      <alignment vertical="top" wrapText="1"/>
    </xf>
    <xf numFmtId="168" fontId="4" fillId="4" borderId="1" xfId="0" applyNumberFormat="1" applyFont="1" applyFill="1" applyBorder="1" applyAlignment="1">
      <alignment vertical="top"/>
    </xf>
    <xf numFmtId="49" fontId="1" fillId="4" borderId="0" xfId="0" applyNumberFormat="1" applyFont="1" applyFill="1" applyAlignment="1">
      <alignment horizontal="center" vertical="top"/>
    </xf>
    <xf numFmtId="0" fontId="1" fillId="4" borderId="0" xfId="0" applyFont="1" applyFill="1" applyAlignment="1">
      <alignment vertical="top" wrapText="1"/>
    </xf>
    <xf numFmtId="168" fontId="1" fillId="4" borderId="0" xfId="0" applyNumberFormat="1" applyFont="1" applyFill="1" applyAlignment="1">
      <alignment vertical="top"/>
    </xf>
    <xf numFmtId="0" fontId="1" fillId="4" borderId="1" xfId="0" applyFont="1" applyFill="1" applyBorder="1" applyAlignment="1">
      <alignment vertical="top" wrapText="1"/>
    </xf>
    <xf numFmtId="168" fontId="1" fillId="4" borderId="1" xfId="0" applyNumberFormat="1" applyFont="1" applyFill="1" applyBorder="1" applyAlignment="1">
      <alignment vertical="top"/>
    </xf>
    <xf numFmtId="168" fontId="1" fillId="4" borderId="2" xfId="0" applyNumberFormat="1" applyFont="1" applyFill="1" applyBorder="1" applyAlignment="1">
      <alignment vertical="top"/>
    </xf>
    <xf numFmtId="0" fontId="1" fillId="4" borderId="0" xfId="0" applyFont="1" applyFill="1" applyAlignment="1">
      <alignment horizontal="justify" vertical="center"/>
    </xf>
    <xf numFmtId="49" fontId="1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5" fillId="4" borderId="1" xfId="0" applyFont="1" applyFill="1" applyBorder="1" applyAlignment="1">
      <alignment horizontal="justify" vertical="center" wrapText="1"/>
    </xf>
    <xf numFmtId="0" fontId="5" fillId="4" borderId="0" xfId="0" applyFont="1" applyFill="1" applyAlignment="1">
      <alignment horizontal="justify" vertical="center" wrapText="1"/>
    </xf>
    <xf numFmtId="0" fontId="5" fillId="4" borderId="2" xfId="2" applyFont="1" applyFill="1" applyBorder="1" applyAlignment="1" applyProtection="1">
      <alignment horizontal="left" wrapText="1"/>
    </xf>
    <xf numFmtId="0" fontId="5" fillId="4" borderId="2" xfId="2" applyFont="1" applyFill="1" applyBorder="1" applyAlignment="1" applyProtection="1">
      <alignment horizontal="left" vertical="top" wrapText="1"/>
    </xf>
    <xf numFmtId="169" fontId="1" fillId="5" borderId="1" xfId="0" applyNumberFormat="1" applyFont="1" applyFill="1" applyBorder="1" applyAlignment="1">
      <alignment vertical="top"/>
    </xf>
    <xf numFmtId="170" fontId="4" fillId="4" borderId="1" xfId="0" applyNumberFormat="1" applyFont="1" applyFill="1" applyBorder="1" applyAlignment="1">
      <alignment vertical="top"/>
    </xf>
    <xf numFmtId="49" fontId="6" fillId="4" borderId="1" xfId="0" applyNumberFormat="1" applyFont="1" applyFill="1" applyBorder="1" applyAlignment="1">
      <alignment horizontal="center" vertical="top"/>
    </xf>
    <xf numFmtId="0" fontId="6" fillId="4" borderId="1" xfId="0" applyFont="1" applyFill="1" applyBorder="1" applyAlignment="1">
      <alignment vertical="top" wrapText="1"/>
    </xf>
    <xf numFmtId="168" fontId="6" fillId="4" borderId="1" xfId="0" applyNumberFormat="1" applyFont="1" applyFill="1" applyBorder="1" applyAlignment="1">
      <alignment vertical="top"/>
    </xf>
    <xf numFmtId="169" fontId="4" fillId="4" borderId="1" xfId="0" applyNumberFormat="1" applyFont="1" applyFill="1" applyBorder="1" applyAlignment="1">
      <alignment vertical="top"/>
    </xf>
    <xf numFmtId="49" fontId="0" fillId="4" borderId="0" xfId="0" applyNumberFormat="1" applyFill="1"/>
    <xf numFmtId="168" fontId="1" fillId="0" borderId="0" xfId="0" applyNumberFormat="1" applyFont="1" applyAlignment="1">
      <alignment horizontal="right" vertical="top" wrapText="1"/>
    </xf>
    <xf numFmtId="168" fontId="1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top" wrapText="1"/>
    </xf>
    <xf numFmtId="0" fontId="4" fillId="4" borderId="3" xfId="0" applyFont="1" applyFill="1" applyBorder="1" applyAlignment="1">
      <alignment horizontal="left" vertical="top" wrapText="1"/>
    </xf>
    <xf numFmtId="0" fontId="4" fillId="4" borderId="4" xfId="0" applyFont="1" applyFill="1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Плохой" xfId="2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W135"/>
  <sheetViews>
    <sheetView tabSelected="1" view="pageBreakPreview" workbookViewId="0">
      <pane xSplit="10" ySplit="10" topLeftCell="K11" activePane="bottomRight" state="frozen"/>
      <selection activeCell="J14" sqref="J14"/>
      <selection pane="topRight"/>
      <selection pane="bottomLeft"/>
      <selection pane="bottomRight" activeCell="K11" sqref="K11"/>
    </sheetView>
  </sheetViews>
  <sheetFormatPr defaultRowHeight="12.75" customHeight="1" x14ac:dyDescent="0.2"/>
  <cols>
    <col min="1" max="1" width="3.875" style="1" customWidth="1"/>
    <col min="2" max="2" width="4.375" style="2" customWidth="1"/>
    <col min="3" max="3" width="2.625" style="2" customWidth="1"/>
    <col min="4" max="4" width="3.625" style="2" customWidth="1"/>
    <col min="5" max="5" width="3" style="2" customWidth="1"/>
    <col min="6" max="6" width="4.25" style="2" customWidth="1"/>
    <col min="7" max="7" width="4.125" style="2" customWidth="1"/>
    <col min="8" max="8" width="5.125" style="2" customWidth="1"/>
    <col min="9" max="9" width="5.75" style="2" customWidth="1"/>
    <col min="10" max="10" width="51.875" style="2" customWidth="1"/>
    <col min="11" max="11" width="17" style="1" customWidth="1"/>
    <col min="12" max="12" width="15.75" style="1" customWidth="1"/>
    <col min="13" max="13" width="15" style="1" customWidth="1"/>
    <col min="14" max="14" width="3.625" style="1" bestFit="1" customWidth="1"/>
    <col min="15" max="15" width="1.875" style="1" bestFit="1" customWidth="1"/>
    <col min="16" max="17" width="2.75" style="1" bestFit="1" customWidth="1"/>
    <col min="18" max="18" width="3.625" style="1" bestFit="1" customWidth="1"/>
    <col min="19" max="19" width="2.75" style="1" bestFit="1" customWidth="1"/>
    <col min="20" max="20" width="4.375" style="1" bestFit="1" customWidth="1"/>
    <col min="21" max="25" width="9.125" style="1" customWidth="1"/>
    <col min="26" max="37" width="2" style="1" bestFit="1" customWidth="1"/>
    <col min="38" max="257" width="9.125" style="1" customWidth="1"/>
  </cols>
  <sheetData>
    <row r="1" spans="1:25" s="3" customFormat="1" ht="17.149999999999999" customHeight="1" x14ac:dyDescent="0.25">
      <c r="B1" s="4"/>
      <c r="C1" s="4"/>
      <c r="D1" s="4"/>
      <c r="E1" s="4"/>
      <c r="F1" s="4"/>
      <c r="G1" s="4"/>
      <c r="H1" s="4"/>
      <c r="I1" s="4"/>
      <c r="J1" s="4"/>
      <c r="M1" s="5" t="s">
        <v>0</v>
      </c>
    </row>
    <row r="2" spans="1:25" s="3" customFormat="1" ht="59.1" customHeight="1" x14ac:dyDescent="0.25">
      <c r="B2" s="4"/>
      <c r="C2" s="4"/>
      <c r="D2" s="4"/>
      <c r="E2" s="4"/>
      <c r="F2" s="4"/>
      <c r="G2" s="4"/>
      <c r="H2" s="4"/>
      <c r="I2" s="4"/>
      <c r="J2" s="4"/>
      <c r="K2" s="37" t="s">
        <v>1</v>
      </c>
      <c r="L2" s="37"/>
      <c r="M2" s="37"/>
    </row>
    <row r="3" spans="1:25" s="3" customFormat="1" ht="15.8" customHeight="1" x14ac:dyDescent="0.25">
      <c r="B3" s="4"/>
      <c r="C3" s="4"/>
      <c r="D3" s="4"/>
      <c r="E3" s="4"/>
      <c r="F3" s="4"/>
      <c r="G3" s="4"/>
      <c r="H3" s="4"/>
      <c r="I3" s="4"/>
      <c r="J3" s="4"/>
      <c r="K3" s="38"/>
      <c r="L3" s="38"/>
      <c r="M3" s="38"/>
    </row>
    <row r="4" spans="1:25" s="3" customFormat="1" ht="16.5" customHeight="1" x14ac:dyDescent="0.25">
      <c r="B4" s="4"/>
      <c r="C4" s="4"/>
      <c r="D4" s="4"/>
      <c r="E4" s="4"/>
      <c r="F4" s="4"/>
      <c r="G4" s="4"/>
      <c r="H4" s="4"/>
      <c r="I4" s="4"/>
      <c r="J4" s="4"/>
    </row>
    <row r="5" spans="1:25" s="3" customFormat="1" ht="15.8" customHeight="1" x14ac:dyDescent="0.25">
      <c r="A5" s="39" t="s">
        <v>2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</row>
    <row r="6" spans="1:25" s="3" customFormat="1" ht="14.3" customHeight="1" x14ac:dyDescent="0.25">
      <c r="B6" s="4"/>
      <c r="C6" s="4"/>
      <c r="D6" s="4"/>
      <c r="E6" s="4"/>
      <c r="F6" s="4"/>
      <c r="G6" s="4"/>
      <c r="H6" s="4"/>
      <c r="I6" s="4"/>
      <c r="J6" s="4"/>
    </row>
    <row r="7" spans="1:25" s="3" customFormat="1" ht="15.65" customHeight="1" x14ac:dyDescent="0.25">
      <c r="B7" s="4"/>
      <c r="C7" s="4"/>
      <c r="D7" s="4"/>
      <c r="E7" s="4"/>
      <c r="F7" s="4"/>
      <c r="G7" s="4"/>
      <c r="H7" s="4"/>
      <c r="I7" s="4"/>
      <c r="J7" s="4"/>
      <c r="M7" s="6" t="s">
        <v>3</v>
      </c>
    </row>
    <row r="8" spans="1:25" s="3" customFormat="1" ht="43.5" customHeight="1" x14ac:dyDescent="0.25">
      <c r="A8" s="40" t="s">
        <v>4</v>
      </c>
      <c r="B8" s="41" t="s">
        <v>5</v>
      </c>
      <c r="C8" s="42"/>
      <c r="D8" s="42"/>
      <c r="E8" s="42"/>
      <c r="F8" s="42"/>
      <c r="G8" s="42"/>
      <c r="H8" s="42"/>
      <c r="I8" s="43"/>
      <c r="J8" s="44" t="s">
        <v>6</v>
      </c>
      <c r="K8" s="44" t="s">
        <v>7</v>
      </c>
      <c r="L8" s="44" t="s">
        <v>8</v>
      </c>
      <c r="M8" s="44" t="s">
        <v>9</v>
      </c>
    </row>
    <row r="9" spans="1:25" s="3" customFormat="1" ht="30.1" customHeight="1" x14ac:dyDescent="0.25">
      <c r="A9" s="40"/>
      <c r="B9" s="7" t="s">
        <v>10</v>
      </c>
      <c r="C9" s="7" t="s">
        <v>11</v>
      </c>
      <c r="D9" s="7" t="s">
        <v>12</v>
      </c>
      <c r="E9" s="7" t="s">
        <v>13</v>
      </c>
      <c r="F9" s="7" t="s">
        <v>14</v>
      </c>
      <c r="G9" s="7" t="s">
        <v>15</v>
      </c>
      <c r="H9" s="7" t="s">
        <v>16</v>
      </c>
      <c r="I9" s="7" t="s">
        <v>17</v>
      </c>
      <c r="J9" s="44"/>
      <c r="K9" s="44"/>
      <c r="L9" s="44"/>
      <c r="M9" s="44"/>
      <c r="X9" s="9"/>
    </row>
    <row r="10" spans="1:25" s="3" customFormat="1" ht="13.1" customHeight="1" x14ac:dyDescent="0.25">
      <c r="A10" s="10"/>
      <c r="B10" s="11">
        <v>1</v>
      </c>
      <c r="C10" s="11">
        <v>2</v>
      </c>
      <c r="D10" s="11">
        <v>3</v>
      </c>
      <c r="E10" s="11">
        <v>4</v>
      </c>
      <c r="F10" s="11">
        <v>5</v>
      </c>
      <c r="G10" s="11">
        <v>6</v>
      </c>
      <c r="H10" s="11">
        <v>7</v>
      </c>
      <c r="I10" s="11">
        <v>8</v>
      </c>
      <c r="J10" s="11">
        <v>9</v>
      </c>
      <c r="K10" s="8">
        <v>10</v>
      </c>
      <c r="L10" s="8">
        <v>11</v>
      </c>
      <c r="M10" s="8">
        <v>12</v>
      </c>
    </row>
    <row r="11" spans="1:25" s="12" customFormat="1" ht="14.3" customHeight="1" x14ac:dyDescent="0.2">
      <c r="A11" s="13" t="s">
        <v>18</v>
      </c>
      <c r="B11" s="14" t="s">
        <v>19</v>
      </c>
      <c r="C11" s="14" t="s">
        <v>18</v>
      </c>
      <c r="D11" s="14" t="s">
        <v>20</v>
      </c>
      <c r="E11" s="14" t="s">
        <v>20</v>
      </c>
      <c r="F11" s="14" t="s">
        <v>19</v>
      </c>
      <c r="G11" s="14" t="s">
        <v>20</v>
      </c>
      <c r="H11" s="14" t="s">
        <v>21</v>
      </c>
      <c r="I11" s="14" t="s">
        <v>19</v>
      </c>
      <c r="J11" s="15" t="s">
        <v>22</v>
      </c>
      <c r="K11" s="16">
        <f>SUM(K12,K37,K48,K55,K64,K73)</f>
        <v>947493.9</v>
      </c>
      <c r="L11" s="16">
        <f>SUM(L12,L37,L48,L55,L64,L73)</f>
        <v>908731.7</v>
      </c>
      <c r="M11" s="16">
        <f>SUM(M12,M37,M48,M55,M64,M73)</f>
        <v>964394.20000000007</v>
      </c>
      <c r="N11" s="17"/>
      <c r="O11" s="17"/>
      <c r="P11" s="17"/>
      <c r="Q11" s="17"/>
      <c r="R11" s="17"/>
      <c r="S11" s="17"/>
      <c r="T11" s="17"/>
      <c r="U11" s="17"/>
      <c r="V11" s="18"/>
      <c r="W11" s="19"/>
      <c r="X11" s="19"/>
      <c r="Y11" s="19"/>
    </row>
    <row r="12" spans="1:25" s="12" customFormat="1" ht="14.3" customHeight="1" x14ac:dyDescent="0.2">
      <c r="A12" s="13" t="s">
        <v>23</v>
      </c>
      <c r="B12" s="14" t="s">
        <v>24</v>
      </c>
      <c r="C12" s="14" t="s">
        <v>18</v>
      </c>
      <c r="D12" s="14" t="s">
        <v>25</v>
      </c>
      <c r="E12" s="14" t="s">
        <v>20</v>
      </c>
      <c r="F12" s="14" t="s">
        <v>19</v>
      </c>
      <c r="G12" s="14" t="s">
        <v>20</v>
      </c>
      <c r="H12" s="14" t="s">
        <v>21</v>
      </c>
      <c r="I12" s="14" t="s">
        <v>19</v>
      </c>
      <c r="J12" s="15" t="s">
        <v>26</v>
      </c>
      <c r="K12" s="16">
        <f>SUM(K13,K16,K21,K30,K34)</f>
        <v>815654.20000000007</v>
      </c>
      <c r="L12" s="16">
        <f>SUM(L13,L16,L21,L30,L34)</f>
        <v>773723.1</v>
      </c>
      <c r="M12" s="16">
        <f>SUM(M13,M16,M21,M30,M34)</f>
        <v>824252.60000000009</v>
      </c>
      <c r="N12" s="17"/>
      <c r="O12" s="17"/>
      <c r="P12" s="17"/>
      <c r="Q12" s="17"/>
      <c r="R12" s="17"/>
      <c r="S12" s="17"/>
      <c r="T12" s="17"/>
      <c r="U12" s="17"/>
      <c r="V12" s="18"/>
      <c r="W12" s="19"/>
      <c r="X12" s="19"/>
      <c r="Y12" s="19"/>
    </row>
    <row r="13" spans="1:25" s="12" customFormat="1" ht="14.3" customHeight="1" x14ac:dyDescent="0.2">
      <c r="A13" s="13" t="s">
        <v>27</v>
      </c>
      <c r="B13" s="14" t="s">
        <v>24</v>
      </c>
      <c r="C13" s="14" t="s">
        <v>18</v>
      </c>
      <c r="D13" s="14" t="s">
        <v>25</v>
      </c>
      <c r="E13" s="14" t="s">
        <v>28</v>
      </c>
      <c r="F13" s="14" t="s">
        <v>19</v>
      </c>
      <c r="G13" s="14" t="s">
        <v>25</v>
      </c>
      <c r="H13" s="14" t="s">
        <v>21</v>
      </c>
      <c r="I13" s="14" t="s">
        <v>29</v>
      </c>
      <c r="J13" s="20" t="s">
        <v>30</v>
      </c>
      <c r="K13" s="21">
        <f>SUM(K14,K15)</f>
        <v>632342.4</v>
      </c>
      <c r="L13" s="21">
        <f>SUM(L14,L15)</f>
        <v>577335.6</v>
      </c>
      <c r="M13" s="21">
        <f>SUM(M14,M15)</f>
        <v>615322.30000000005</v>
      </c>
      <c r="N13" s="17"/>
      <c r="O13" s="17"/>
      <c r="P13" s="17"/>
      <c r="Q13" s="17"/>
      <c r="R13" s="17"/>
      <c r="S13" s="17"/>
      <c r="T13" s="17"/>
      <c r="U13" s="17"/>
      <c r="V13" s="18"/>
      <c r="W13" s="19"/>
      <c r="X13" s="19"/>
      <c r="Y13" s="19"/>
    </row>
    <row r="14" spans="1:25" s="12" customFormat="1" ht="105.8" customHeight="1" x14ac:dyDescent="0.2">
      <c r="A14" s="13" t="s">
        <v>31</v>
      </c>
      <c r="B14" s="14" t="s">
        <v>24</v>
      </c>
      <c r="C14" s="14" t="s">
        <v>18</v>
      </c>
      <c r="D14" s="14" t="s">
        <v>25</v>
      </c>
      <c r="E14" s="14" t="s">
        <v>28</v>
      </c>
      <c r="F14" s="14" t="s">
        <v>32</v>
      </c>
      <c r="G14" s="14" t="s">
        <v>25</v>
      </c>
      <c r="H14" s="14" t="s">
        <v>21</v>
      </c>
      <c r="I14" s="14" t="s">
        <v>29</v>
      </c>
      <c r="J14" s="20" t="s">
        <v>33</v>
      </c>
      <c r="K14" s="21">
        <v>632342.4</v>
      </c>
      <c r="L14" s="21">
        <v>577335.6</v>
      </c>
      <c r="M14" s="21">
        <v>615322.30000000005</v>
      </c>
      <c r="N14" s="17"/>
      <c r="O14" s="17"/>
      <c r="P14" s="17"/>
      <c r="Q14" s="17"/>
      <c r="R14" s="17"/>
      <c r="S14" s="17"/>
      <c r="T14" s="17"/>
      <c r="U14" s="17"/>
      <c r="V14" s="18"/>
      <c r="W14" s="19"/>
      <c r="X14" s="19"/>
      <c r="Y14" s="19"/>
    </row>
    <row r="15" spans="1:25" s="12" customFormat="1" ht="108" hidden="1" customHeight="1" x14ac:dyDescent="0.2">
      <c r="A15" s="13" t="s">
        <v>34</v>
      </c>
      <c r="B15" s="14" t="s">
        <v>24</v>
      </c>
      <c r="C15" s="14" t="s">
        <v>18</v>
      </c>
      <c r="D15" s="14" t="s">
        <v>25</v>
      </c>
      <c r="E15" s="14" t="s">
        <v>28</v>
      </c>
      <c r="F15" s="14" t="s">
        <v>35</v>
      </c>
      <c r="G15" s="14" t="s">
        <v>25</v>
      </c>
      <c r="H15" s="14" t="s">
        <v>21</v>
      </c>
      <c r="I15" s="14" t="s">
        <v>29</v>
      </c>
      <c r="J15" s="20" t="s">
        <v>36</v>
      </c>
      <c r="K15" s="21">
        <v>0</v>
      </c>
      <c r="L15" s="21">
        <v>0</v>
      </c>
      <c r="M15" s="21">
        <v>0</v>
      </c>
      <c r="N15" s="17"/>
      <c r="O15" s="17"/>
      <c r="P15" s="17"/>
      <c r="Q15" s="17"/>
      <c r="R15" s="17"/>
      <c r="S15" s="17"/>
      <c r="T15" s="17"/>
      <c r="U15" s="17"/>
      <c r="V15" s="18"/>
      <c r="W15" s="19"/>
      <c r="X15" s="19"/>
      <c r="Y15" s="19"/>
    </row>
    <row r="16" spans="1:25" s="12" customFormat="1" ht="39.75" customHeight="1" x14ac:dyDescent="0.2">
      <c r="A16" s="13" t="s">
        <v>34</v>
      </c>
      <c r="B16" s="14" t="s">
        <v>19</v>
      </c>
      <c r="C16" s="14" t="s">
        <v>18</v>
      </c>
      <c r="D16" s="14" t="s">
        <v>37</v>
      </c>
      <c r="E16" s="14" t="s">
        <v>20</v>
      </c>
      <c r="F16" s="14" t="s">
        <v>19</v>
      </c>
      <c r="G16" s="14" t="s">
        <v>20</v>
      </c>
      <c r="H16" s="14" t="s">
        <v>21</v>
      </c>
      <c r="I16" s="14" t="s">
        <v>19</v>
      </c>
      <c r="J16" s="15" t="s">
        <v>38</v>
      </c>
      <c r="K16" s="16">
        <f>SUM(K17:K20)</f>
        <v>4179.9999999999991</v>
      </c>
      <c r="L16" s="16">
        <f>SUM(L17:L20)</f>
        <v>5454</v>
      </c>
      <c r="M16" s="16">
        <f>SUM(M17:M20)</f>
        <v>5554</v>
      </c>
      <c r="N16" s="17"/>
      <c r="O16" s="17"/>
      <c r="P16" s="17"/>
      <c r="Q16" s="17"/>
      <c r="R16" s="17"/>
      <c r="S16" s="17"/>
      <c r="T16" s="17"/>
      <c r="U16" s="17"/>
      <c r="V16" s="18"/>
      <c r="W16" s="19"/>
      <c r="X16" s="19"/>
      <c r="Y16" s="19"/>
    </row>
    <row r="17" spans="1:25" s="12" customFormat="1" ht="91.55" customHeight="1" x14ac:dyDescent="0.2">
      <c r="A17" s="13" t="s">
        <v>39</v>
      </c>
      <c r="B17" s="14" t="s">
        <v>24</v>
      </c>
      <c r="C17" s="14" t="s">
        <v>18</v>
      </c>
      <c r="D17" s="14" t="s">
        <v>37</v>
      </c>
      <c r="E17" s="14" t="s">
        <v>28</v>
      </c>
      <c r="F17" s="14" t="s">
        <v>40</v>
      </c>
      <c r="G17" s="14" t="s">
        <v>25</v>
      </c>
      <c r="H17" s="14" t="s">
        <v>21</v>
      </c>
      <c r="I17" s="14" t="s">
        <v>29</v>
      </c>
      <c r="J17" s="20" t="s">
        <v>41</v>
      </c>
      <c r="K17" s="21">
        <v>2115.1</v>
      </c>
      <c r="L17" s="21">
        <v>2759.7</v>
      </c>
      <c r="M17" s="21">
        <v>2810.3</v>
      </c>
      <c r="N17" s="17"/>
      <c r="O17" s="17"/>
      <c r="P17" s="17"/>
      <c r="Q17" s="17"/>
      <c r="R17" s="17"/>
      <c r="S17" s="17"/>
      <c r="T17" s="17"/>
      <c r="U17" s="17"/>
      <c r="V17" s="18"/>
      <c r="W17" s="19"/>
      <c r="X17" s="19"/>
      <c r="Y17" s="19"/>
    </row>
    <row r="18" spans="1:25" s="12" customFormat="1" ht="110.9" customHeight="1" x14ac:dyDescent="0.2">
      <c r="A18" s="13" t="s">
        <v>42</v>
      </c>
      <c r="B18" s="14" t="s">
        <v>24</v>
      </c>
      <c r="C18" s="14" t="s">
        <v>18</v>
      </c>
      <c r="D18" s="14" t="s">
        <v>37</v>
      </c>
      <c r="E18" s="14" t="s">
        <v>28</v>
      </c>
      <c r="F18" s="14" t="s">
        <v>43</v>
      </c>
      <c r="G18" s="14" t="s">
        <v>25</v>
      </c>
      <c r="H18" s="14" t="s">
        <v>21</v>
      </c>
      <c r="I18" s="14" t="s">
        <v>29</v>
      </c>
      <c r="J18" s="20" t="s">
        <v>44</v>
      </c>
      <c r="K18" s="21">
        <v>12.5</v>
      </c>
      <c r="L18" s="21">
        <v>16.399999999999999</v>
      </c>
      <c r="M18" s="21">
        <v>16.7</v>
      </c>
      <c r="N18" s="17"/>
      <c r="O18" s="17"/>
      <c r="P18" s="17"/>
      <c r="Q18" s="17"/>
      <c r="R18" s="17"/>
      <c r="S18" s="17"/>
      <c r="T18" s="17"/>
      <c r="U18" s="17"/>
      <c r="V18" s="18"/>
      <c r="W18" s="19"/>
      <c r="X18" s="19"/>
      <c r="Y18" s="19"/>
    </row>
    <row r="19" spans="1:25" s="12" customFormat="1" ht="104.95" customHeight="1" x14ac:dyDescent="0.2">
      <c r="A19" s="13" t="s">
        <v>45</v>
      </c>
      <c r="B19" s="14" t="s">
        <v>24</v>
      </c>
      <c r="C19" s="14" t="s">
        <v>18</v>
      </c>
      <c r="D19" s="14" t="s">
        <v>37</v>
      </c>
      <c r="E19" s="14" t="s">
        <v>28</v>
      </c>
      <c r="F19" s="14" t="s">
        <v>46</v>
      </c>
      <c r="G19" s="14" t="s">
        <v>25</v>
      </c>
      <c r="H19" s="14" t="s">
        <v>21</v>
      </c>
      <c r="I19" s="14" t="s">
        <v>29</v>
      </c>
      <c r="J19" s="20" t="s">
        <v>47</v>
      </c>
      <c r="K19" s="21">
        <v>2267.6999999999998</v>
      </c>
      <c r="L19" s="21">
        <v>2958.8</v>
      </c>
      <c r="M19" s="21">
        <v>3013</v>
      </c>
      <c r="N19" s="17"/>
      <c r="O19" s="17"/>
      <c r="P19" s="17"/>
      <c r="Q19" s="17"/>
      <c r="R19" s="17"/>
      <c r="S19" s="17"/>
      <c r="T19" s="17"/>
      <c r="U19" s="17"/>
      <c r="V19" s="18"/>
      <c r="W19" s="19"/>
      <c r="X19" s="19"/>
      <c r="Y19" s="19"/>
    </row>
    <row r="20" spans="1:25" s="12" customFormat="1" ht="104.3" customHeight="1" x14ac:dyDescent="0.2">
      <c r="A20" s="13" t="s">
        <v>48</v>
      </c>
      <c r="B20" s="14" t="s">
        <v>24</v>
      </c>
      <c r="C20" s="14" t="s">
        <v>18</v>
      </c>
      <c r="D20" s="14" t="s">
        <v>37</v>
      </c>
      <c r="E20" s="14" t="s">
        <v>28</v>
      </c>
      <c r="F20" s="14" t="s">
        <v>49</v>
      </c>
      <c r="G20" s="14" t="s">
        <v>25</v>
      </c>
      <c r="H20" s="14" t="s">
        <v>21</v>
      </c>
      <c r="I20" s="14" t="s">
        <v>29</v>
      </c>
      <c r="J20" s="20" t="s">
        <v>50</v>
      </c>
      <c r="K20" s="21">
        <v>-215.3</v>
      </c>
      <c r="L20" s="21">
        <v>-280.89999999999998</v>
      </c>
      <c r="M20" s="21">
        <v>-286</v>
      </c>
      <c r="N20" s="17"/>
      <c r="O20" s="17"/>
      <c r="P20" s="17"/>
      <c r="Q20" s="17"/>
      <c r="R20" s="17"/>
      <c r="S20" s="17"/>
      <c r="T20" s="17"/>
      <c r="U20" s="17"/>
      <c r="V20" s="18"/>
      <c r="W20" s="19"/>
      <c r="X20" s="19"/>
      <c r="Y20" s="19"/>
    </row>
    <row r="21" spans="1:25" s="12" customFormat="1" ht="14.3" customHeight="1" x14ac:dyDescent="0.2">
      <c r="A21" s="13" t="s">
        <v>51</v>
      </c>
      <c r="B21" s="14" t="s">
        <v>24</v>
      </c>
      <c r="C21" s="14" t="s">
        <v>18</v>
      </c>
      <c r="D21" s="14" t="s">
        <v>52</v>
      </c>
      <c r="E21" s="14" t="s">
        <v>20</v>
      </c>
      <c r="F21" s="14" t="s">
        <v>19</v>
      </c>
      <c r="G21" s="14" t="s">
        <v>20</v>
      </c>
      <c r="H21" s="14" t="s">
        <v>21</v>
      </c>
      <c r="I21" s="14" t="s">
        <v>19</v>
      </c>
      <c r="J21" s="15" t="s">
        <v>53</v>
      </c>
      <c r="K21" s="16">
        <f>SUM(K22,K24,K26,K28)</f>
        <v>145643</v>
      </c>
      <c r="L21" s="16">
        <f>SUM(L22,L24,L26,L28)</f>
        <v>156264</v>
      </c>
      <c r="M21" s="16">
        <f>SUM(M22,M24,M26,M28)</f>
        <v>167468</v>
      </c>
      <c r="N21" s="17"/>
      <c r="O21" s="17"/>
      <c r="P21" s="17"/>
      <c r="Q21" s="17"/>
      <c r="R21" s="17"/>
      <c r="S21" s="17"/>
      <c r="T21" s="17"/>
      <c r="U21" s="17"/>
      <c r="V21" s="18"/>
      <c r="W21" s="19"/>
      <c r="X21" s="19"/>
      <c r="Y21" s="19"/>
    </row>
    <row r="22" spans="1:25" s="12" customFormat="1" ht="27" customHeight="1" x14ac:dyDescent="0.2">
      <c r="A22" s="13" t="s">
        <v>54</v>
      </c>
      <c r="B22" s="14" t="s">
        <v>24</v>
      </c>
      <c r="C22" s="14" t="s">
        <v>18</v>
      </c>
      <c r="D22" s="14" t="s">
        <v>52</v>
      </c>
      <c r="E22" s="14" t="s">
        <v>25</v>
      </c>
      <c r="F22" s="14" t="s">
        <v>19</v>
      </c>
      <c r="G22" s="14" t="s">
        <v>20</v>
      </c>
      <c r="H22" s="14" t="s">
        <v>21</v>
      </c>
      <c r="I22" s="14" t="s">
        <v>29</v>
      </c>
      <c r="J22" s="20" t="s">
        <v>55</v>
      </c>
      <c r="K22" s="21">
        <f>SUM(K23)</f>
        <v>126093</v>
      </c>
      <c r="L22" s="21">
        <f>SUM(L23)</f>
        <v>135929</v>
      </c>
      <c r="M22" s="21">
        <f>SUM(M23)</f>
        <v>146260</v>
      </c>
      <c r="N22" s="17"/>
      <c r="O22" s="17"/>
      <c r="P22" s="17"/>
      <c r="Q22" s="17"/>
      <c r="R22" s="17"/>
      <c r="S22" s="17"/>
      <c r="T22" s="17"/>
      <c r="U22" s="17"/>
      <c r="V22" s="18"/>
      <c r="W22" s="19"/>
      <c r="X22" s="19"/>
      <c r="Y22" s="19"/>
    </row>
    <row r="23" spans="1:25" s="12" customFormat="1" ht="27" customHeight="1" x14ac:dyDescent="0.2">
      <c r="A23" s="13" t="s">
        <v>56</v>
      </c>
      <c r="B23" s="14" t="s">
        <v>24</v>
      </c>
      <c r="C23" s="14" t="s">
        <v>18</v>
      </c>
      <c r="D23" s="14" t="s">
        <v>52</v>
      </c>
      <c r="E23" s="14" t="s">
        <v>25</v>
      </c>
      <c r="F23" s="14" t="s">
        <v>32</v>
      </c>
      <c r="G23" s="14" t="s">
        <v>25</v>
      </c>
      <c r="H23" s="14" t="s">
        <v>21</v>
      </c>
      <c r="I23" s="14" t="s">
        <v>29</v>
      </c>
      <c r="J23" s="20" t="s">
        <v>57</v>
      </c>
      <c r="K23" s="21">
        <v>126093</v>
      </c>
      <c r="L23" s="21">
        <v>135929</v>
      </c>
      <c r="M23" s="21">
        <v>146260</v>
      </c>
      <c r="N23" s="17"/>
      <c r="O23" s="17"/>
      <c r="P23" s="17"/>
      <c r="Q23" s="17"/>
      <c r="R23" s="17"/>
      <c r="S23" s="17"/>
      <c r="T23" s="17"/>
      <c r="U23" s="17"/>
      <c r="V23" s="18"/>
      <c r="W23" s="19"/>
      <c r="X23" s="19"/>
      <c r="Y23" s="19"/>
    </row>
    <row r="24" spans="1:25" s="12" customFormat="1" ht="27" hidden="1" customHeight="1" x14ac:dyDescent="0.2">
      <c r="A24" s="13" t="s">
        <v>58</v>
      </c>
      <c r="B24" s="14" t="s">
        <v>24</v>
      </c>
      <c r="C24" s="14" t="s">
        <v>18</v>
      </c>
      <c r="D24" s="14" t="s">
        <v>52</v>
      </c>
      <c r="E24" s="14" t="s">
        <v>28</v>
      </c>
      <c r="F24" s="14" t="s">
        <v>19</v>
      </c>
      <c r="G24" s="14" t="s">
        <v>28</v>
      </c>
      <c r="H24" s="14" t="s">
        <v>21</v>
      </c>
      <c r="I24" s="14" t="s">
        <v>29</v>
      </c>
      <c r="J24" s="20" t="s">
        <v>59</v>
      </c>
      <c r="K24" s="21">
        <f>SUM(K25)</f>
        <v>0</v>
      </c>
      <c r="L24" s="21">
        <f>SUM(L25)</f>
        <v>0</v>
      </c>
      <c r="M24" s="21">
        <f>SUM(M25)</f>
        <v>0</v>
      </c>
      <c r="N24" s="17"/>
      <c r="O24" s="17"/>
      <c r="P24" s="17"/>
      <c r="Q24" s="17"/>
      <c r="R24" s="17"/>
      <c r="S24" s="17"/>
      <c r="T24" s="17"/>
      <c r="U24" s="17"/>
      <c r="V24" s="18"/>
      <c r="W24" s="19"/>
      <c r="X24" s="19"/>
      <c r="Y24" s="19"/>
    </row>
    <row r="25" spans="1:25" s="12" customFormat="1" ht="27.7" hidden="1" customHeight="1" x14ac:dyDescent="0.2">
      <c r="A25" s="13" t="s">
        <v>60</v>
      </c>
      <c r="B25" s="14" t="s">
        <v>24</v>
      </c>
      <c r="C25" s="14" t="s">
        <v>18</v>
      </c>
      <c r="D25" s="14" t="s">
        <v>52</v>
      </c>
      <c r="E25" s="14" t="s">
        <v>28</v>
      </c>
      <c r="F25" s="14" t="s">
        <v>32</v>
      </c>
      <c r="G25" s="14" t="s">
        <v>28</v>
      </c>
      <c r="H25" s="14" t="s">
        <v>21</v>
      </c>
      <c r="I25" s="14" t="s">
        <v>29</v>
      </c>
      <c r="J25" s="20" t="s">
        <v>59</v>
      </c>
      <c r="K25" s="21">
        <v>0</v>
      </c>
      <c r="L25" s="21">
        <v>0</v>
      </c>
      <c r="M25" s="21">
        <v>0</v>
      </c>
      <c r="N25" s="17"/>
      <c r="O25" s="17"/>
      <c r="P25" s="17"/>
      <c r="Q25" s="17"/>
      <c r="R25" s="17"/>
      <c r="S25" s="17"/>
      <c r="T25" s="17"/>
      <c r="U25" s="17"/>
      <c r="V25" s="18"/>
      <c r="W25" s="19"/>
      <c r="X25" s="19"/>
      <c r="Y25" s="19"/>
    </row>
    <row r="26" spans="1:25" s="12" customFormat="1" ht="17.149999999999999" customHeight="1" x14ac:dyDescent="0.2">
      <c r="A26" s="13" t="s">
        <v>61</v>
      </c>
      <c r="B26" s="14" t="s">
        <v>24</v>
      </c>
      <c r="C26" s="14" t="s">
        <v>18</v>
      </c>
      <c r="D26" s="14" t="s">
        <v>52</v>
      </c>
      <c r="E26" s="14" t="s">
        <v>37</v>
      </c>
      <c r="F26" s="14" t="s">
        <v>19</v>
      </c>
      <c r="G26" s="14" t="s">
        <v>25</v>
      </c>
      <c r="H26" s="14" t="s">
        <v>21</v>
      </c>
      <c r="I26" s="14" t="s">
        <v>29</v>
      </c>
      <c r="J26" s="20" t="s">
        <v>62</v>
      </c>
      <c r="K26" s="21">
        <f>SUM(K27)</f>
        <v>874</v>
      </c>
      <c r="L26" s="21">
        <f>SUM(L27)</f>
        <v>912</v>
      </c>
      <c r="M26" s="21">
        <f>SUM(M27)</f>
        <v>950</v>
      </c>
      <c r="N26" s="17"/>
      <c r="O26" s="17"/>
      <c r="P26" s="17"/>
      <c r="Q26" s="17"/>
      <c r="R26" s="17"/>
      <c r="S26" s="17"/>
      <c r="T26" s="17"/>
      <c r="U26" s="17"/>
      <c r="V26" s="18"/>
      <c r="W26" s="19"/>
      <c r="X26" s="19"/>
      <c r="Y26" s="19"/>
    </row>
    <row r="27" spans="1:25" s="12" customFormat="1" ht="19.399999999999999" customHeight="1" x14ac:dyDescent="0.2">
      <c r="A27" s="13" t="s">
        <v>58</v>
      </c>
      <c r="B27" s="14" t="s">
        <v>24</v>
      </c>
      <c r="C27" s="14" t="s">
        <v>18</v>
      </c>
      <c r="D27" s="14" t="s">
        <v>52</v>
      </c>
      <c r="E27" s="14" t="s">
        <v>37</v>
      </c>
      <c r="F27" s="14" t="s">
        <v>32</v>
      </c>
      <c r="G27" s="14" t="s">
        <v>25</v>
      </c>
      <c r="H27" s="14" t="s">
        <v>21</v>
      </c>
      <c r="I27" s="14" t="s">
        <v>29</v>
      </c>
      <c r="J27" s="20" t="s">
        <v>62</v>
      </c>
      <c r="K27" s="21">
        <v>874</v>
      </c>
      <c r="L27" s="21">
        <v>912</v>
      </c>
      <c r="M27" s="21">
        <v>950</v>
      </c>
      <c r="N27" s="17"/>
      <c r="O27" s="17"/>
      <c r="P27" s="17"/>
      <c r="Q27" s="17"/>
      <c r="R27" s="17"/>
      <c r="S27" s="17"/>
      <c r="T27" s="17"/>
      <c r="U27" s="17"/>
      <c r="V27" s="18"/>
      <c r="W27" s="19"/>
      <c r="X27" s="19"/>
      <c r="Y27" s="19"/>
    </row>
    <row r="28" spans="1:25" s="12" customFormat="1" ht="31.1" customHeight="1" x14ac:dyDescent="0.2">
      <c r="A28" s="13" t="s">
        <v>60</v>
      </c>
      <c r="B28" s="14" t="s">
        <v>24</v>
      </c>
      <c r="C28" s="14" t="s">
        <v>18</v>
      </c>
      <c r="D28" s="14" t="s">
        <v>52</v>
      </c>
      <c r="E28" s="14" t="s">
        <v>63</v>
      </c>
      <c r="F28" s="14" t="s">
        <v>19</v>
      </c>
      <c r="G28" s="14" t="s">
        <v>28</v>
      </c>
      <c r="H28" s="14" t="s">
        <v>21</v>
      </c>
      <c r="I28" s="14" t="s">
        <v>29</v>
      </c>
      <c r="J28" s="20" t="s">
        <v>64</v>
      </c>
      <c r="K28" s="21">
        <f>SUM(K29)</f>
        <v>18676</v>
      </c>
      <c r="L28" s="21">
        <f>SUM(L29)</f>
        <v>19423</v>
      </c>
      <c r="M28" s="21">
        <f>SUM(M29)</f>
        <v>20258</v>
      </c>
      <c r="N28" s="17"/>
      <c r="O28" s="17"/>
      <c r="P28" s="17"/>
      <c r="Q28" s="17"/>
      <c r="R28" s="17"/>
      <c r="S28" s="17"/>
      <c r="T28" s="17"/>
      <c r="U28" s="17"/>
      <c r="V28" s="18"/>
      <c r="W28" s="19"/>
      <c r="X28" s="19"/>
      <c r="Y28" s="19"/>
    </row>
    <row r="29" spans="1:25" s="12" customFormat="1" ht="40.75" customHeight="1" x14ac:dyDescent="0.2">
      <c r="A29" s="13" t="s">
        <v>65</v>
      </c>
      <c r="B29" s="14" t="s">
        <v>24</v>
      </c>
      <c r="C29" s="14" t="s">
        <v>18</v>
      </c>
      <c r="D29" s="14" t="s">
        <v>52</v>
      </c>
      <c r="E29" s="14" t="s">
        <v>63</v>
      </c>
      <c r="F29" s="14" t="s">
        <v>66</v>
      </c>
      <c r="G29" s="14" t="s">
        <v>28</v>
      </c>
      <c r="H29" s="14" t="s">
        <v>21</v>
      </c>
      <c r="I29" s="14" t="s">
        <v>29</v>
      </c>
      <c r="J29" s="20" t="s">
        <v>67</v>
      </c>
      <c r="K29" s="21">
        <v>18676</v>
      </c>
      <c r="L29" s="21">
        <v>19423</v>
      </c>
      <c r="M29" s="21">
        <v>20258</v>
      </c>
      <c r="N29" s="17"/>
      <c r="O29" s="17"/>
      <c r="P29" s="17"/>
      <c r="Q29" s="17"/>
      <c r="R29" s="17"/>
      <c r="S29" s="17"/>
      <c r="T29" s="17"/>
      <c r="U29" s="17"/>
      <c r="V29" s="18"/>
      <c r="W29" s="19"/>
      <c r="X29" s="19"/>
      <c r="Y29" s="19"/>
    </row>
    <row r="30" spans="1:25" s="12" customFormat="1" ht="14.3" customHeight="1" x14ac:dyDescent="0.2">
      <c r="A30" s="13" t="s">
        <v>68</v>
      </c>
      <c r="B30" s="14" t="s">
        <v>24</v>
      </c>
      <c r="C30" s="14" t="s">
        <v>18</v>
      </c>
      <c r="D30" s="14" t="s">
        <v>69</v>
      </c>
      <c r="E30" s="14" t="s">
        <v>20</v>
      </c>
      <c r="F30" s="14" t="s">
        <v>19</v>
      </c>
      <c r="G30" s="14" t="s">
        <v>20</v>
      </c>
      <c r="H30" s="14" t="s">
        <v>21</v>
      </c>
      <c r="I30" s="14" t="s">
        <v>19</v>
      </c>
      <c r="J30" s="15" t="s">
        <v>70</v>
      </c>
      <c r="K30" s="16">
        <f>SUM(K31)</f>
        <v>28596</v>
      </c>
      <c r="L30" s="16">
        <f>SUM(L31)</f>
        <v>29581</v>
      </c>
      <c r="M30" s="16">
        <f>SUM(M31)</f>
        <v>30601</v>
      </c>
      <c r="N30" s="17"/>
      <c r="O30" s="17"/>
      <c r="P30" s="17"/>
      <c r="Q30" s="17"/>
      <c r="R30" s="17"/>
      <c r="S30" s="17"/>
      <c r="T30" s="17"/>
      <c r="U30" s="17"/>
      <c r="V30" s="18"/>
      <c r="W30" s="19"/>
      <c r="X30" s="19"/>
      <c r="Y30" s="19"/>
    </row>
    <row r="31" spans="1:25" s="12" customFormat="1" ht="17.149999999999999" customHeight="1" x14ac:dyDescent="0.2">
      <c r="A31" s="13" t="s">
        <v>71</v>
      </c>
      <c r="B31" s="14" t="s">
        <v>24</v>
      </c>
      <c r="C31" s="14" t="s">
        <v>18</v>
      </c>
      <c r="D31" s="14" t="s">
        <v>69</v>
      </c>
      <c r="E31" s="14" t="s">
        <v>63</v>
      </c>
      <c r="F31" s="14" t="s">
        <v>19</v>
      </c>
      <c r="G31" s="14" t="s">
        <v>28</v>
      </c>
      <c r="H31" s="14" t="s">
        <v>21</v>
      </c>
      <c r="I31" s="14" t="s">
        <v>29</v>
      </c>
      <c r="J31" s="20" t="s">
        <v>72</v>
      </c>
      <c r="K31" s="21">
        <f>SUM(K32:K33)</f>
        <v>28596</v>
      </c>
      <c r="L31" s="21">
        <f>SUM(L32:L33)</f>
        <v>29581</v>
      </c>
      <c r="M31" s="21">
        <f>SUM(M32:M33)</f>
        <v>30601</v>
      </c>
      <c r="N31" s="17"/>
      <c r="O31" s="17"/>
      <c r="P31" s="17"/>
      <c r="Q31" s="17"/>
      <c r="R31" s="17"/>
      <c r="S31" s="17"/>
      <c r="T31" s="17"/>
      <c r="U31" s="17"/>
      <c r="V31" s="18"/>
      <c r="W31" s="19"/>
      <c r="X31" s="19"/>
      <c r="Y31" s="19"/>
    </row>
    <row r="32" spans="1:25" s="12" customFormat="1" ht="14.1" customHeight="1" x14ac:dyDescent="0.2">
      <c r="A32" s="13" t="s">
        <v>73</v>
      </c>
      <c r="B32" s="14" t="s">
        <v>24</v>
      </c>
      <c r="C32" s="14" t="s">
        <v>18</v>
      </c>
      <c r="D32" s="14" t="s">
        <v>69</v>
      </c>
      <c r="E32" s="14" t="s">
        <v>63</v>
      </c>
      <c r="F32" s="14" t="s">
        <v>74</v>
      </c>
      <c r="G32" s="14" t="s">
        <v>28</v>
      </c>
      <c r="H32" s="14" t="s">
        <v>21</v>
      </c>
      <c r="I32" s="14" t="s">
        <v>29</v>
      </c>
      <c r="J32" s="20" t="s">
        <v>75</v>
      </c>
      <c r="K32" s="21">
        <v>2242</v>
      </c>
      <c r="L32" s="21">
        <v>2318</v>
      </c>
      <c r="M32" s="21">
        <v>2397</v>
      </c>
      <c r="N32" s="17"/>
      <c r="O32" s="17"/>
      <c r="P32" s="17"/>
      <c r="Q32" s="17"/>
      <c r="R32" s="17"/>
      <c r="S32" s="17"/>
      <c r="T32" s="17"/>
      <c r="U32" s="17"/>
      <c r="V32" s="18"/>
      <c r="W32" s="19"/>
      <c r="X32" s="19"/>
      <c r="Y32" s="19"/>
    </row>
    <row r="33" spans="1:25" s="12" customFormat="1" ht="16.149999999999999" customHeight="1" x14ac:dyDescent="0.2">
      <c r="A33" s="13" t="s">
        <v>76</v>
      </c>
      <c r="B33" s="14" t="s">
        <v>24</v>
      </c>
      <c r="C33" s="14" t="s">
        <v>18</v>
      </c>
      <c r="D33" s="14" t="s">
        <v>69</v>
      </c>
      <c r="E33" s="14" t="s">
        <v>63</v>
      </c>
      <c r="F33" s="14" t="s">
        <v>77</v>
      </c>
      <c r="G33" s="14" t="s">
        <v>28</v>
      </c>
      <c r="H33" s="14" t="s">
        <v>21</v>
      </c>
      <c r="I33" s="14" t="s">
        <v>29</v>
      </c>
      <c r="J33" s="20" t="s">
        <v>78</v>
      </c>
      <c r="K33" s="21">
        <v>26354</v>
      </c>
      <c r="L33" s="21">
        <v>27263</v>
      </c>
      <c r="M33" s="21">
        <v>28204</v>
      </c>
      <c r="N33" s="17"/>
      <c r="O33" s="17"/>
      <c r="P33" s="17"/>
      <c r="Q33" s="17"/>
      <c r="R33" s="17"/>
      <c r="S33" s="17"/>
      <c r="T33" s="17"/>
      <c r="U33" s="17"/>
      <c r="V33" s="18"/>
      <c r="W33" s="19"/>
      <c r="X33" s="19"/>
      <c r="Y33" s="19"/>
    </row>
    <row r="34" spans="1:25" s="12" customFormat="1" ht="14.95" customHeight="1" x14ac:dyDescent="0.2">
      <c r="A34" s="13" t="s">
        <v>79</v>
      </c>
      <c r="B34" s="14" t="s">
        <v>19</v>
      </c>
      <c r="C34" s="14" t="s">
        <v>18</v>
      </c>
      <c r="D34" s="14" t="s">
        <v>80</v>
      </c>
      <c r="E34" s="14" t="s">
        <v>20</v>
      </c>
      <c r="F34" s="14" t="s">
        <v>19</v>
      </c>
      <c r="G34" s="14" t="s">
        <v>20</v>
      </c>
      <c r="H34" s="14" t="s">
        <v>21</v>
      </c>
      <c r="I34" s="14" t="s">
        <v>19</v>
      </c>
      <c r="J34" s="15" t="s">
        <v>81</v>
      </c>
      <c r="K34" s="16">
        <f t="shared" ref="K34:M35" si="0">SUM(K35)</f>
        <v>4892.8</v>
      </c>
      <c r="L34" s="16">
        <f t="shared" si="0"/>
        <v>5088.5</v>
      </c>
      <c r="M34" s="16">
        <f t="shared" si="0"/>
        <v>5307.3</v>
      </c>
      <c r="N34" s="17"/>
      <c r="O34" s="17"/>
      <c r="P34" s="17"/>
      <c r="Q34" s="17"/>
      <c r="R34" s="17"/>
      <c r="S34" s="17"/>
      <c r="T34" s="17"/>
      <c r="U34" s="17"/>
      <c r="V34" s="18"/>
      <c r="W34" s="19"/>
      <c r="X34" s="19"/>
      <c r="Y34" s="19"/>
    </row>
    <row r="35" spans="1:25" s="12" customFormat="1" ht="35.700000000000003" customHeight="1" x14ac:dyDescent="0.2">
      <c r="A35" s="13" t="s">
        <v>82</v>
      </c>
      <c r="B35" s="14" t="s">
        <v>24</v>
      </c>
      <c r="C35" s="14" t="s">
        <v>18</v>
      </c>
      <c r="D35" s="14" t="s">
        <v>80</v>
      </c>
      <c r="E35" s="14" t="s">
        <v>37</v>
      </c>
      <c r="F35" s="14" t="s">
        <v>19</v>
      </c>
      <c r="G35" s="14" t="s">
        <v>25</v>
      </c>
      <c r="H35" s="14" t="s">
        <v>21</v>
      </c>
      <c r="I35" s="14" t="s">
        <v>29</v>
      </c>
      <c r="J35" s="20" t="s">
        <v>83</v>
      </c>
      <c r="K35" s="21">
        <f t="shared" si="0"/>
        <v>4892.8</v>
      </c>
      <c r="L35" s="21">
        <f t="shared" si="0"/>
        <v>5088.5</v>
      </c>
      <c r="M35" s="21">
        <f t="shared" si="0"/>
        <v>5307.3</v>
      </c>
      <c r="N35" s="17"/>
      <c r="O35" s="17"/>
      <c r="P35" s="17"/>
      <c r="Q35" s="17"/>
      <c r="R35" s="17"/>
      <c r="S35" s="17"/>
      <c r="T35" s="17"/>
      <c r="U35" s="17"/>
      <c r="V35" s="18"/>
      <c r="W35" s="19"/>
      <c r="X35" s="19"/>
      <c r="Y35" s="19"/>
    </row>
    <row r="36" spans="1:25" s="12" customFormat="1" ht="40.75" customHeight="1" x14ac:dyDescent="0.2">
      <c r="A36" s="13" t="s">
        <v>84</v>
      </c>
      <c r="B36" s="14" t="s">
        <v>24</v>
      </c>
      <c r="C36" s="14" t="s">
        <v>18</v>
      </c>
      <c r="D36" s="14" t="s">
        <v>80</v>
      </c>
      <c r="E36" s="14" t="s">
        <v>37</v>
      </c>
      <c r="F36" s="14" t="s">
        <v>32</v>
      </c>
      <c r="G36" s="14" t="s">
        <v>25</v>
      </c>
      <c r="H36" s="14" t="s">
        <v>21</v>
      </c>
      <c r="I36" s="14" t="s">
        <v>29</v>
      </c>
      <c r="J36" s="20" t="s">
        <v>85</v>
      </c>
      <c r="K36" s="21">
        <v>4892.8</v>
      </c>
      <c r="L36" s="21">
        <v>5088.5</v>
      </c>
      <c r="M36" s="21">
        <v>5307.3</v>
      </c>
      <c r="N36" s="17"/>
      <c r="O36" s="17"/>
      <c r="P36" s="17"/>
      <c r="Q36" s="17"/>
      <c r="R36" s="17"/>
      <c r="S36" s="17"/>
      <c r="T36" s="17"/>
      <c r="U36" s="17"/>
      <c r="V36" s="18"/>
      <c r="W36" s="19"/>
      <c r="X36" s="19"/>
      <c r="Y36" s="19"/>
    </row>
    <row r="37" spans="1:25" s="12" customFormat="1" ht="40.75" customHeight="1" x14ac:dyDescent="0.2">
      <c r="A37" s="13" t="s">
        <v>86</v>
      </c>
      <c r="B37" s="14" t="s">
        <v>19</v>
      </c>
      <c r="C37" s="14" t="s">
        <v>18</v>
      </c>
      <c r="D37" s="14" t="s">
        <v>54</v>
      </c>
      <c r="E37" s="14" t="s">
        <v>20</v>
      </c>
      <c r="F37" s="14" t="s">
        <v>19</v>
      </c>
      <c r="G37" s="14" t="s">
        <v>20</v>
      </c>
      <c r="H37" s="14" t="s">
        <v>21</v>
      </c>
      <c r="I37" s="14" t="s">
        <v>19</v>
      </c>
      <c r="J37" s="15" t="s">
        <v>87</v>
      </c>
      <c r="K37" s="16">
        <f>SUM(K38,K46)</f>
        <v>88813.000000000015</v>
      </c>
      <c r="L37" s="16">
        <f>SUM(L38,L46)</f>
        <v>90226.599999999991</v>
      </c>
      <c r="M37" s="16">
        <f>SUM(M38,M46)</f>
        <v>93744.900000000009</v>
      </c>
      <c r="N37" s="17"/>
      <c r="O37" s="17"/>
      <c r="P37" s="17"/>
      <c r="Q37" s="17"/>
      <c r="R37" s="17"/>
      <c r="S37" s="17"/>
      <c r="T37" s="17"/>
      <c r="U37" s="17"/>
      <c r="V37" s="18"/>
      <c r="W37" s="19"/>
      <c r="X37" s="19"/>
      <c r="Y37" s="19"/>
    </row>
    <row r="38" spans="1:25" s="12" customFormat="1" ht="86.1" customHeight="1" x14ac:dyDescent="0.2">
      <c r="A38" s="13" t="s">
        <v>88</v>
      </c>
      <c r="B38" s="14" t="s">
        <v>19</v>
      </c>
      <c r="C38" s="14" t="s">
        <v>18</v>
      </c>
      <c r="D38" s="14" t="s">
        <v>54</v>
      </c>
      <c r="E38" s="14" t="s">
        <v>52</v>
      </c>
      <c r="F38" s="14" t="s">
        <v>19</v>
      </c>
      <c r="G38" s="14" t="s">
        <v>20</v>
      </c>
      <c r="H38" s="14" t="s">
        <v>21</v>
      </c>
      <c r="I38" s="14" t="s">
        <v>89</v>
      </c>
      <c r="J38" s="20" t="s">
        <v>90</v>
      </c>
      <c r="K38" s="21">
        <f>SUM(K39,K42,K44)</f>
        <v>88220.400000000009</v>
      </c>
      <c r="L38" s="21">
        <f>SUM(L39,L42,L44)</f>
        <v>89609.7</v>
      </c>
      <c r="M38" s="21">
        <f>SUM(M39,M42,M44)</f>
        <v>93103.3</v>
      </c>
      <c r="N38" s="17"/>
      <c r="O38" s="17"/>
      <c r="P38" s="17"/>
      <c r="Q38" s="17"/>
      <c r="R38" s="17"/>
      <c r="S38" s="17"/>
      <c r="T38" s="17"/>
      <c r="U38" s="17"/>
      <c r="V38" s="18"/>
      <c r="W38" s="19"/>
      <c r="X38" s="19"/>
      <c r="Y38" s="19"/>
    </row>
    <row r="39" spans="1:25" s="12" customFormat="1" ht="71.7" customHeight="1" x14ac:dyDescent="0.2">
      <c r="A39" s="13" t="s">
        <v>91</v>
      </c>
      <c r="B39" s="14" t="s">
        <v>92</v>
      </c>
      <c r="C39" s="14" t="s">
        <v>18</v>
      </c>
      <c r="D39" s="14" t="s">
        <v>54</v>
      </c>
      <c r="E39" s="14" t="s">
        <v>52</v>
      </c>
      <c r="F39" s="14" t="s">
        <v>32</v>
      </c>
      <c r="G39" s="14" t="s">
        <v>20</v>
      </c>
      <c r="H39" s="14" t="s">
        <v>21</v>
      </c>
      <c r="I39" s="14" t="s">
        <v>89</v>
      </c>
      <c r="J39" s="20" t="s">
        <v>93</v>
      </c>
      <c r="K39" s="21">
        <f>SUM(K40:K41)</f>
        <v>86305.3</v>
      </c>
      <c r="L39" s="21">
        <f>SUM(L40:L41)</f>
        <v>87694.599999999991</v>
      </c>
      <c r="M39" s="21">
        <f>SUM(M40:M41)</f>
        <v>91188.2</v>
      </c>
      <c r="N39" s="17"/>
      <c r="O39" s="17"/>
      <c r="P39" s="17"/>
      <c r="Q39" s="17"/>
      <c r="R39" s="17"/>
      <c r="S39" s="17"/>
      <c r="T39" s="17"/>
      <c r="U39" s="17"/>
      <c r="V39" s="18"/>
      <c r="W39" s="19"/>
      <c r="X39" s="19"/>
      <c r="Y39" s="19"/>
    </row>
    <row r="40" spans="1:25" s="12" customFormat="1" ht="80.7" customHeight="1" x14ac:dyDescent="0.2">
      <c r="A40" s="13" t="s">
        <v>94</v>
      </c>
      <c r="B40" s="14" t="s">
        <v>92</v>
      </c>
      <c r="C40" s="14" t="s">
        <v>18</v>
      </c>
      <c r="D40" s="14" t="s">
        <v>54</v>
      </c>
      <c r="E40" s="14" t="s">
        <v>52</v>
      </c>
      <c r="F40" s="14" t="s">
        <v>95</v>
      </c>
      <c r="G40" s="14" t="s">
        <v>52</v>
      </c>
      <c r="H40" s="14" t="s">
        <v>21</v>
      </c>
      <c r="I40" s="14" t="s">
        <v>89</v>
      </c>
      <c r="J40" s="20" t="s">
        <v>96</v>
      </c>
      <c r="K40" s="21">
        <v>83899</v>
      </c>
      <c r="L40" s="21">
        <v>87338.9</v>
      </c>
      <c r="M40" s="21">
        <v>90832.5</v>
      </c>
      <c r="N40" s="17"/>
      <c r="O40" s="17"/>
      <c r="P40" s="17"/>
      <c r="Q40" s="17"/>
      <c r="R40" s="17"/>
      <c r="S40" s="17"/>
      <c r="T40" s="17"/>
      <c r="U40" s="17"/>
      <c r="V40" s="18"/>
      <c r="W40" s="19"/>
      <c r="X40" s="19"/>
      <c r="Y40" s="19"/>
    </row>
    <row r="41" spans="1:25" s="12" customFormat="1" ht="80.7" customHeight="1" x14ac:dyDescent="0.2">
      <c r="A41" s="13" t="s">
        <v>97</v>
      </c>
      <c r="B41" s="14" t="s">
        <v>92</v>
      </c>
      <c r="C41" s="14" t="s">
        <v>18</v>
      </c>
      <c r="D41" s="14" t="s">
        <v>54</v>
      </c>
      <c r="E41" s="14" t="s">
        <v>52</v>
      </c>
      <c r="F41" s="14" t="s">
        <v>95</v>
      </c>
      <c r="G41" s="14" t="s">
        <v>61</v>
      </c>
      <c r="H41" s="14" t="s">
        <v>21</v>
      </c>
      <c r="I41" s="14" t="s">
        <v>89</v>
      </c>
      <c r="J41" s="20" t="s">
        <v>98</v>
      </c>
      <c r="K41" s="21">
        <v>2406.3000000000002</v>
      </c>
      <c r="L41" s="21">
        <v>355.7</v>
      </c>
      <c r="M41" s="21">
        <v>355.7</v>
      </c>
      <c r="N41" s="17"/>
      <c r="O41" s="17"/>
      <c r="P41" s="17"/>
      <c r="Q41" s="17"/>
      <c r="R41" s="17"/>
      <c r="S41" s="17"/>
      <c r="T41" s="17"/>
      <c r="U41" s="17"/>
      <c r="V41" s="18"/>
      <c r="W41" s="19"/>
      <c r="X41" s="19"/>
      <c r="Y41" s="19"/>
    </row>
    <row r="42" spans="1:25" s="12" customFormat="1" ht="67.75" customHeight="1" x14ac:dyDescent="0.2">
      <c r="A42" s="13" t="s">
        <v>99</v>
      </c>
      <c r="B42" s="14" t="s">
        <v>92</v>
      </c>
      <c r="C42" s="14" t="s">
        <v>18</v>
      </c>
      <c r="D42" s="14" t="s">
        <v>54</v>
      </c>
      <c r="E42" s="14" t="s">
        <v>52</v>
      </c>
      <c r="F42" s="14" t="s">
        <v>66</v>
      </c>
      <c r="G42" s="14" t="s">
        <v>20</v>
      </c>
      <c r="H42" s="14" t="s">
        <v>21</v>
      </c>
      <c r="I42" s="14" t="s">
        <v>89</v>
      </c>
      <c r="J42" s="20" t="s">
        <v>100</v>
      </c>
      <c r="K42" s="21">
        <f>SUM(K43)</f>
        <v>1056</v>
      </c>
      <c r="L42" s="21">
        <f>SUM(L43)</f>
        <v>1056</v>
      </c>
      <c r="M42" s="21">
        <f>SUM(M43)</f>
        <v>1056</v>
      </c>
      <c r="N42" s="17"/>
      <c r="O42" s="17"/>
      <c r="P42" s="17"/>
      <c r="Q42" s="17"/>
      <c r="R42" s="17"/>
      <c r="S42" s="17"/>
      <c r="T42" s="17"/>
      <c r="U42" s="17"/>
      <c r="V42" s="18"/>
      <c r="W42" s="19"/>
      <c r="X42" s="19"/>
      <c r="Y42" s="19"/>
    </row>
    <row r="43" spans="1:25" s="12" customFormat="1" ht="75.400000000000006" customHeight="1" x14ac:dyDescent="0.2">
      <c r="A43" s="13" t="s">
        <v>101</v>
      </c>
      <c r="B43" s="14" t="s">
        <v>92</v>
      </c>
      <c r="C43" s="14" t="s">
        <v>18</v>
      </c>
      <c r="D43" s="14" t="s">
        <v>54</v>
      </c>
      <c r="E43" s="14" t="s">
        <v>52</v>
      </c>
      <c r="F43" s="14" t="s">
        <v>102</v>
      </c>
      <c r="G43" s="14" t="s">
        <v>52</v>
      </c>
      <c r="H43" s="14" t="s">
        <v>21</v>
      </c>
      <c r="I43" s="14" t="s">
        <v>89</v>
      </c>
      <c r="J43" s="20" t="s">
        <v>103</v>
      </c>
      <c r="K43" s="21">
        <v>1056</v>
      </c>
      <c r="L43" s="21">
        <v>1056</v>
      </c>
      <c r="M43" s="21">
        <v>1056</v>
      </c>
      <c r="N43" s="17"/>
      <c r="O43" s="17"/>
      <c r="P43" s="17"/>
      <c r="Q43" s="17"/>
      <c r="R43" s="17"/>
      <c r="S43" s="17"/>
      <c r="T43" s="17"/>
      <c r="U43" s="17"/>
      <c r="V43" s="18"/>
      <c r="W43" s="19"/>
      <c r="X43" s="19"/>
      <c r="Y43" s="19"/>
    </row>
    <row r="44" spans="1:25" s="12" customFormat="1" ht="78.8" customHeight="1" x14ac:dyDescent="0.2">
      <c r="A44" s="13" t="s">
        <v>104</v>
      </c>
      <c r="B44" s="14" t="s">
        <v>92</v>
      </c>
      <c r="C44" s="14" t="s">
        <v>18</v>
      </c>
      <c r="D44" s="14" t="s">
        <v>54</v>
      </c>
      <c r="E44" s="14" t="s">
        <v>52</v>
      </c>
      <c r="F44" s="14" t="s">
        <v>105</v>
      </c>
      <c r="G44" s="14" t="s">
        <v>20</v>
      </c>
      <c r="H44" s="14" t="s">
        <v>21</v>
      </c>
      <c r="I44" s="14" t="s">
        <v>89</v>
      </c>
      <c r="J44" s="20" t="s">
        <v>106</v>
      </c>
      <c r="K44" s="21">
        <f>SUM(K45)</f>
        <v>859.1</v>
      </c>
      <c r="L44" s="21">
        <f>SUM(L45)</f>
        <v>859.1</v>
      </c>
      <c r="M44" s="21">
        <f>SUM(M45)</f>
        <v>859.1</v>
      </c>
      <c r="N44" s="17"/>
      <c r="O44" s="17"/>
      <c r="P44" s="17"/>
      <c r="Q44" s="17"/>
      <c r="R44" s="17"/>
      <c r="S44" s="17"/>
      <c r="T44" s="17"/>
      <c r="U44" s="17"/>
      <c r="V44" s="18"/>
      <c r="W44" s="19"/>
      <c r="X44" s="19"/>
      <c r="Y44" s="19"/>
    </row>
    <row r="45" spans="1:25" s="12" customFormat="1" ht="66.75" customHeight="1" x14ac:dyDescent="0.2">
      <c r="A45" s="13" t="s">
        <v>107</v>
      </c>
      <c r="B45" s="14" t="s">
        <v>92</v>
      </c>
      <c r="C45" s="14" t="s">
        <v>18</v>
      </c>
      <c r="D45" s="14" t="s">
        <v>54</v>
      </c>
      <c r="E45" s="14" t="s">
        <v>52</v>
      </c>
      <c r="F45" s="14" t="s">
        <v>108</v>
      </c>
      <c r="G45" s="14" t="s">
        <v>52</v>
      </c>
      <c r="H45" s="14" t="s">
        <v>21</v>
      </c>
      <c r="I45" s="14" t="s">
        <v>89</v>
      </c>
      <c r="J45" s="20" t="s">
        <v>109</v>
      </c>
      <c r="K45" s="21">
        <v>859.1</v>
      </c>
      <c r="L45" s="22">
        <v>859.1</v>
      </c>
      <c r="M45" s="21">
        <v>859.1</v>
      </c>
      <c r="N45" s="17"/>
      <c r="O45" s="17"/>
      <c r="P45" s="17"/>
      <c r="Q45" s="17"/>
      <c r="R45" s="17"/>
      <c r="S45" s="17"/>
      <c r="T45" s="17"/>
      <c r="U45" s="17"/>
      <c r="V45" s="18"/>
      <c r="W45" s="19"/>
      <c r="X45" s="19"/>
      <c r="Y45" s="19"/>
    </row>
    <row r="46" spans="1:25" s="12" customFormat="1" ht="72.7" customHeight="1" x14ac:dyDescent="0.2">
      <c r="A46" s="13" t="s">
        <v>110</v>
      </c>
      <c r="B46" s="14" t="s">
        <v>92</v>
      </c>
      <c r="C46" s="14" t="s">
        <v>18</v>
      </c>
      <c r="D46" s="14" t="s">
        <v>54</v>
      </c>
      <c r="E46" s="14" t="s">
        <v>111</v>
      </c>
      <c r="F46" s="14" t="s">
        <v>112</v>
      </c>
      <c r="G46" s="14" t="s">
        <v>20</v>
      </c>
      <c r="H46" s="14" t="s">
        <v>21</v>
      </c>
      <c r="I46" s="14" t="s">
        <v>89</v>
      </c>
      <c r="J46" s="20" t="s">
        <v>113</v>
      </c>
      <c r="K46" s="21">
        <f>SUM(K47)</f>
        <v>592.6</v>
      </c>
      <c r="L46" s="22">
        <f>SUM(L47)</f>
        <v>616.9</v>
      </c>
      <c r="M46" s="21">
        <f>SUM(M47)</f>
        <v>641.6</v>
      </c>
      <c r="N46" s="19"/>
      <c r="O46" s="17"/>
      <c r="P46" s="17"/>
      <c r="Q46" s="17"/>
      <c r="R46" s="17"/>
      <c r="S46" s="17"/>
      <c r="T46" s="17"/>
      <c r="U46" s="17"/>
      <c r="V46" s="18"/>
      <c r="W46" s="19"/>
      <c r="X46" s="19"/>
      <c r="Y46" s="19"/>
    </row>
    <row r="47" spans="1:25" s="12" customFormat="1" ht="72.7" customHeight="1" x14ac:dyDescent="0.2">
      <c r="A47" s="13" t="s">
        <v>114</v>
      </c>
      <c r="B47" s="14" t="s">
        <v>92</v>
      </c>
      <c r="C47" s="14" t="s">
        <v>18</v>
      </c>
      <c r="D47" s="14" t="s">
        <v>54</v>
      </c>
      <c r="E47" s="14" t="s">
        <v>111</v>
      </c>
      <c r="F47" s="14" t="s">
        <v>112</v>
      </c>
      <c r="G47" s="14" t="s">
        <v>52</v>
      </c>
      <c r="H47" s="14" t="s">
        <v>21</v>
      </c>
      <c r="I47" s="14" t="s">
        <v>89</v>
      </c>
      <c r="J47" s="20" t="s">
        <v>113</v>
      </c>
      <c r="K47" s="21">
        <v>592.6</v>
      </c>
      <c r="L47" s="22">
        <v>616.9</v>
      </c>
      <c r="M47" s="21">
        <v>641.6</v>
      </c>
      <c r="N47" s="17"/>
      <c r="O47" s="17"/>
      <c r="P47" s="17"/>
      <c r="Q47" s="17"/>
      <c r="R47" s="17"/>
      <c r="S47" s="17"/>
      <c r="T47" s="17"/>
      <c r="U47" s="17"/>
      <c r="V47" s="18"/>
      <c r="W47" s="19"/>
      <c r="X47" s="19"/>
      <c r="Y47" s="19"/>
    </row>
    <row r="48" spans="1:25" s="12" customFormat="1" ht="27.7" hidden="1" customHeight="1" x14ac:dyDescent="0.2">
      <c r="A48" s="13" t="s">
        <v>115</v>
      </c>
      <c r="B48" s="14" t="s">
        <v>19</v>
      </c>
      <c r="C48" s="14" t="s">
        <v>18</v>
      </c>
      <c r="D48" s="14" t="s">
        <v>56</v>
      </c>
      <c r="E48" s="14" t="s">
        <v>20</v>
      </c>
      <c r="F48" s="14" t="s">
        <v>19</v>
      </c>
      <c r="G48" s="14" t="s">
        <v>20</v>
      </c>
      <c r="H48" s="14" t="s">
        <v>21</v>
      </c>
      <c r="I48" s="14" t="s">
        <v>19</v>
      </c>
      <c r="J48" s="15" t="s">
        <v>116</v>
      </c>
      <c r="K48" s="16">
        <f>SUM(K49)</f>
        <v>0</v>
      </c>
      <c r="L48" s="16">
        <f>SUM(L49)</f>
        <v>0</v>
      </c>
      <c r="M48" s="16">
        <f>SUM(M49)</f>
        <v>0</v>
      </c>
      <c r="N48" s="17"/>
      <c r="O48" s="17"/>
      <c r="P48" s="17"/>
      <c r="Q48" s="17"/>
      <c r="R48" s="17"/>
      <c r="S48" s="17"/>
      <c r="T48" s="17"/>
      <c r="U48" s="17"/>
      <c r="V48" s="18"/>
      <c r="W48" s="19"/>
      <c r="X48" s="19"/>
      <c r="Y48" s="19"/>
    </row>
    <row r="49" spans="1:25" s="12" customFormat="1" ht="15.8" hidden="1" customHeight="1" x14ac:dyDescent="0.2">
      <c r="A49" s="13" t="s">
        <v>117</v>
      </c>
      <c r="B49" s="14" t="s">
        <v>118</v>
      </c>
      <c r="C49" s="14" t="s">
        <v>18</v>
      </c>
      <c r="D49" s="14" t="s">
        <v>56</v>
      </c>
      <c r="E49" s="14" t="s">
        <v>25</v>
      </c>
      <c r="F49" s="14" t="s">
        <v>19</v>
      </c>
      <c r="G49" s="14" t="s">
        <v>25</v>
      </c>
      <c r="H49" s="14" t="s">
        <v>21</v>
      </c>
      <c r="I49" s="14" t="s">
        <v>89</v>
      </c>
      <c r="J49" s="20" t="s">
        <v>119</v>
      </c>
      <c r="K49" s="21"/>
      <c r="L49" s="21"/>
      <c r="M49" s="21"/>
      <c r="N49" s="17"/>
      <c r="O49" s="17"/>
      <c r="P49" s="17"/>
      <c r="Q49" s="17"/>
      <c r="R49" s="17"/>
      <c r="S49" s="17"/>
      <c r="T49" s="17"/>
      <c r="U49" s="17" t="s">
        <v>120</v>
      </c>
      <c r="V49" s="18"/>
      <c r="W49" s="19"/>
      <c r="X49" s="19"/>
      <c r="Y49" s="19"/>
    </row>
    <row r="50" spans="1:25" s="12" customFormat="1" ht="27" hidden="1" customHeight="1" x14ac:dyDescent="0.2">
      <c r="A50" s="13" t="s">
        <v>121</v>
      </c>
      <c r="B50" s="14" t="s">
        <v>118</v>
      </c>
      <c r="C50" s="14" t="s">
        <v>18</v>
      </c>
      <c r="D50" s="14" t="s">
        <v>56</v>
      </c>
      <c r="E50" s="14" t="s">
        <v>25</v>
      </c>
      <c r="F50" s="14" t="s">
        <v>32</v>
      </c>
      <c r="G50" s="14" t="s">
        <v>25</v>
      </c>
      <c r="H50" s="14" t="s">
        <v>21</v>
      </c>
      <c r="I50" s="14" t="s">
        <v>89</v>
      </c>
      <c r="J50" s="20" t="s">
        <v>122</v>
      </c>
      <c r="K50" s="21"/>
      <c r="L50" s="21"/>
      <c r="M50" s="21"/>
      <c r="N50" s="17"/>
      <c r="O50" s="17"/>
      <c r="P50" s="17"/>
      <c r="Q50" s="17"/>
      <c r="R50" s="17"/>
      <c r="S50" s="17"/>
      <c r="T50" s="17"/>
      <c r="U50" s="17"/>
      <c r="V50" s="18"/>
      <c r="W50" s="19"/>
      <c r="X50" s="19"/>
      <c r="Y50" s="19"/>
    </row>
    <row r="51" spans="1:25" s="12" customFormat="1" ht="14.3" hidden="1" customHeight="1" x14ac:dyDescent="0.2">
      <c r="A51" s="13" t="s">
        <v>123</v>
      </c>
      <c r="B51" s="14" t="s">
        <v>118</v>
      </c>
      <c r="C51" s="14" t="s">
        <v>18</v>
      </c>
      <c r="D51" s="14" t="s">
        <v>56</v>
      </c>
      <c r="E51" s="14" t="s">
        <v>25</v>
      </c>
      <c r="F51" s="14" t="s">
        <v>105</v>
      </c>
      <c r="G51" s="14" t="s">
        <v>25</v>
      </c>
      <c r="H51" s="14" t="s">
        <v>21</v>
      </c>
      <c r="I51" s="14" t="s">
        <v>89</v>
      </c>
      <c r="J51" s="20" t="s">
        <v>124</v>
      </c>
      <c r="K51" s="21"/>
      <c r="L51" s="21"/>
      <c r="M51" s="21"/>
      <c r="N51" s="17"/>
      <c r="O51" s="17"/>
      <c r="P51" s="17"/>
      <c r="Q51" s="17"/>
      <c r="R51" s="17"/>
      <c r="S51" s="17"/>
      <c r="T51" s="17"/>
      <c r="U51" s="17"/>
      <c r="V51" s="18"/>
      <c r="W51" s="19"/>
      <c r="X51" s="19"/>
      <c r="Y51" s="19"/>
    </row>
    <row r="52" spans="1:25" s="12" customFormat="1" ht="14.3" hidden="1" customHeight="1" x14ac:dyDescent="0.2">
      <c r="A52" s="13" t="s">
        <v>125</v>
      </c>
      <c r="B52" s="14" t="s">
        <v>118</v>
      </c>
      <c r="C52" s="14" t="s">
        <v>18</v>
      </c>
      <c r="D52" s="14" t="s">
        <v>56</v>
      </c>
      <c r="E52" s="14" t="s">
        <v>25</v>
      </c>
      <c r="F52" s="14" t="s">
        <v>126</v>
      </c>
      <c r="G52" s="14" t="s">
        <v>25</v>
      </c>
      <c r="H52" s="14" t="s">
        <v>21</v>
      </c>
      <c r="I52" s="14" t="s">
        <v>89</v>
      </c>
      <c r="J52" s="20" t="s">
        <v>127</v>
      </c>
      <c r="K52" s="21"/>
      <c r="L52" s="21"/>
      <c r="M52" s="21"/>
      <c r="N52" s="17"/>
      <c r="O52" s="17"/>
      <c r="P52" s="17"/>
      <c r="Q52" s="17"/>
      <c r="R52" s="17"/>
      <c r="S52" s="17"/>
      <c r="T52" s="17"/>
      <c r="U52" s="17"/>
      <c r="V52" s="18"/>
      <c r="W52" s="19"/>
      <c r="X52" s="19"/>
      <c r="Y52" s="19"/>
    </row>
    <row r="53" spans="1:25" s="12" customFormat="1" ht="14.3" hidden="1" customHeight="1" x14ac:dyDescent="0.2">
      <c r="A53" s="13" t="s">
        <v>128</v>
      </c>
      <c r="B53" s="14" t="s">
        <v>118</v>
      </c>
      <c r="C53" s="14" t="s">
        <v>18</v>
      </c>
      <c r="D53" s="14" t="s">
        <v>56</v>
      </c>
      <c r="E53" s="14" t="s">
        <v>25</v>
      </c>
      <c r="F53" s="14" t="s">
        <v>129</v>
      </c>
      <c r="G53" s="14" t="s">
        <v>25</v>
      </c>
      <c r="H53" s="14" t="s">
        <v>21</v>
      </c>
      <c r="I53" s="14" t="s">
        <v>89</v>
      </c>
      <c r="J53" s="20" t="s">
        <v>130</v>
      </c>
      <c r="K53" s="21"/>
      <c r="L53" s="21"/>
      <c r="M53" s="21"/>
      <c r="N53" s="17"/>
      <c r="O53" s="17"/>
      <c r="P53" s="17"/>
      <c r="Q53" s="17"/>
      <c r="R53" s="17"/>
      <c r="S53" s="17"/>
      <c r="T53" s="17"/>
      <c r="U53" s="17"/>
      <c r="V53" s="18"/>
      <c r="W53" s="19"/>
      <c r="X53" s="19"/>
      <c r="Y53" s="19"/>
    </row>
    <row r="54" spans="1:25" s="12" customFormat="1" ht="14.3" hidden="1" customHeight="1" x14ac:dyDescent="0.2">
      <c r="A54" s="13" t="s">
        <v>131</v>
      </c>
      <c r="B54" s="14" t="s">
        <v>118</v>
      </c>
      <c r="C54" s="14" t="s">
        <v>18</v>
      </c>
      <c r="D54" s="14" t="s">
        <v>56</v>
      </c>
      <c r="E54" s="14" t="s">
        <v>25</v>
      </c>
      <c r="F54" s="14" t="s">
        <v>132</v>
      </c>
      <c r="G54" s="14" t="s">
        <v>25</v>
      </c>
      <c r="H54" s="14" t="s">
        <v>21</v>
      </c>
      <c r="I54" s="14" t="s">
        <v>89</v>
      </c>
      <c r="J54" s="20" t="s">
        <v>133</v>
      </c>
      <c r="K54" s="21">
        <v>0</v>
      </c>
      <c r="L54" s="21">
        <v>0</v>
      </c>
      <c r="M54" s="21">
        <v>0</v>
      </c>
      <c r="N54" s="17"/>
      <c r="O54" s="17"/>
      <c r="P54" s="17"/>
      <c r="Q54" s="17"/>
      <c r="R54" s="17"/>
      <c r="S54" s="17"/>
      <c r="T54" s="17"/>
      <c r="U54" s="17"/>
      <c r="V54" s="18"/>
      <c r="W54" s="19"/>
      <c r="X54" s="19"/>
      <c r="Y54" s="19"/>
    </row>
    <row r="55" spans="1:25" s="12" customFormat="1" ht="28.55" customHeight="1" x14ac:dyDescent="0.2">
      <c r="A55" s="13" t="s">
        <v>115</v>
      </c>
      <c r="B55" s="14" t="s">
        <v>19</v>
      </c>
      <c r="C55" s="14" t="s">
        <v>18</v>
      </c>
      <c r="D55" s="14" t="s">
        <v>61</v>
      </c>
      <c r="E55" s="14" t="s">
        <v>20</v>
      </c>
      <c r="F55" s="14" t="s">
        <v>19</v>
      </c>
      <c r="G55" s="14" t="s">
        <v>20</v>
      </c>
      <c r="H55" s="14" t="s">
        <v>21</v>
      </c>
      <c r="I55" s="14" t="s">
        <v>19</v>
      </c>
      <c r="J55" s="15" t="s">
        <v>134</v>
      </c>
      <c r="K55" s="16">
        <f>SUM(K56,K59,K62)</f>
        <v>32064.700000000004</v>
      </c>
      <c r="L55" s="16">
        <f>SUM(L56,L59,L62)</f>
        <v>33820</v>
      </c>
      <c r="M55" s="16">
        <f>SUM(M56,M59,M62)</f>
        <v>35434.699999999997</v>
      </c>
      <c r="N55" s="17"/>
      <c r="O55" s="17"/>
      <c r="P55" s="17"/>
      <c r="Q55" s="17"/>
      <c r="R55" s="17"/>
      <c r="S55" s="17"/>
      <c r="T55" s="17"/>
      <c r="U55" s="17"/>
      <c r="V55" s="18"/>
      <c r="W55" s="19"/>
      <c r="X55" s="19"/>
      <c r="Y55" s="19"/>
    </row>
    <row r="56" spans="1:25" s="12" customFormat="1" ht="14.95" hidden="1" customHeight="1" x14ac:dyDescent="0.2">
      <c r="A56" s="13" t="s">
        <v>135</v>
      </c>
      <c r="B56" s="14" t="s">
        <v>19</v>
      </c>
      <c r="C56" s="14" t="s">
        <v>18</v>
      </c>
      <c r="D56" s="14" t="s">
        <v>61</v>
      </c>
      <c r="E56" s="14" t="s">
        <v>25</v>
      </c>
      <c r="F56" s="14" t="s">
        <v>19</v>
      </c>
      <c r="G56" s="14" t="s">
        <v>20</v>
      </c>
      <c r="H56" s="14" t="s">
        <v>21</v>
      </c>
      <c r="I56" s="14" t="s">
        <v>136</v>
      </c>
      <c r="J56" s="20" t="s">
        <v>137</v>
      </c>
      <c r="K56" s="21">
        <f t="shared" ref="K56:M57" si="1">SUM(K57)</f>
        <v>0</v>
      </c>
      <c r="L56" s="21">
        <f t="shared" si="1"/>
        <v>0</v>
      </c>
      <c r="M56" s="21">
        <f t="shared" si="1"/>
        <v>0</v>
      </c>
      <c r="N56" s="17"/>
      <c r="O56" s="17"/>
      <c r="P56" s="17"/>
      <c r="Q56" s="17"/>
      <c r="R56" s="17"/>
      <c r="S56" s="17"/>
      <c r="T56" s="17"/>
      <c r="U56" s="17"/>
      <c r="V56" s="18"/>
      <c r="W56" s="19"/>
      <c r="X56" s="19"/>
      <c r="Y56" s="19"/>
    </row>
    <row r="57" spans="1:25" s="12" customFormat="1" ht="14.95" hidden="1" customHeight="1" x14ac:dyDescent="0.2">
      <c r="A57" s="13" t="s">
        <v>138</v>
      </c>
      <c r="B57" s="14" t="s">
        <v>92</v>
      </c>
      <c r="C57" s="14" t="s">
        <v>18</v>
      </c>
      <c r="D57" s="14" t="s">
        <v>61</v>
      </c>
      <c r="E57" s="14" t="s">
        <v>25</v>
      </c>
      <c r="F57" s="14" t="s">
        <v>139</v>
      </c>
      <c r="G57" s="14" t="s">
        <v>20</v>
      </c>
      <c r="H57" s="14" t="s">
        <v>21</v>
      </c>
      <c r="I57" s="14" t="s">
        <v>136</v>
      </c>
      <c r="J57" s="20" t="s">
        <v>140</v>
      </c>
      <c r="K57" s="21">
        <f t="shared" si="1"/>
        <v>0</v>
      </c>
      <c r="L57" s="21">
        <f t="shared" si="1"/>
        <v>0</v>
      </c>
      <c r="M57" s="21">
        <f t="shared" si="1"/>
        <v>0</v>
      </c>
      <c r="N57" s="17"/>
      <c r="O57" s="17"/>
      <c r="P57" s="17"/>
      <c r="Q57" s="17"/>
      <c r="R57" s="17"/>
      <c r="S57" s="17"/>
      <c r="T57" s="17"/>
      <c r="U57" s="17"/>
      <c r="V57" s="18"/>
      <c r="W57" s="19"/>
      <c r="X57" s="19"/>
      <c r="Y57" s="19"/>
    </row>
    <row r="58" spans="1:25" s="12" customFormat="1" ht="31.1" hidden="1" customHeight="1" x14ac:dyDescent="0.2">
      <c r="A58" s="13" t="s">
        <v>141</v>
      </c>
      <c r="B58" s="14" t="s">
        <v>92</v>
      </c>
      <c r="C58" s="14" t="s">
        <v>18</v>
      </c>
      <c r="D58" s="14" t="s">
        <v>61</v>
      </c>
      <c r="E58" s="14" t="s">
        <v>25</v>
      </c>
      <c r="F58" s="14" t="s">
        <v>142</v>
      </c>
      <c r="G58" s="14" t="s">
        <v>52</v>
      </c>
      <c r="H58" s="14" t="s">
        <v>21</v>
      </c>
      <c r="I58" s="14" t="s">
        <v>136</v>
      </c>
      <c r="J58" s="20" t="s">
        <v>143</v>
      </c>
      <c r="K58" s="21">
        <v>0</v>
      </c>
      <c r="L58" s="21">
        <v>0</v>
      </c>
      <c r="M58" s="21">
        <v>0</v>
      </c>
      <c r="N58" s="17"/>
      <c r="O58" s="17"/>
      <c r="P58" s="17"/>
      <c r="Q58" s="17"/>
      <c r="R58" s="17"/>
      <c r="S58" s="17"/>
      <c r="T58" s="17"/>
      <c r="U58" s="17"/>
      <c r="V58" s="18"/>
      <c r="W58" s="19"/>
      <c r="X58" s="19"/>
      <c r="Y58" s="19"/>
    </row>
    <row r="59" spans="1:25" s="12" customFormat="1" ht="26.15" customHeight="1" x14ac:dyDescent="0.2">
      <c r="A59" s="13" t="s">
        <v>117</v>
      </c>
      <c r="B59" s="14" t="s">
        <v>92</v>
      </c>
      <c r="C59" s="14" t="s">
        <v>18</v>
      </c>
      <c r="D59" s="14" t="s">
        <v>61</v>
      </c>
      <c r="E59" s="14" t="s">
        <v>20</v>
      </c>
      <c r="F59" s="14" t="s">
        <v>19</v>
      </c>
      <c r="G59" s="14" t="s">
        <v>20</v>
      </c>
      <c r="H59" s="14" t="s">
        <v>21</v>
      </c>
      <c r="I59" s="14" t="s">
        <v>136</v>
      </c>
      <c r="J59" s="20" t="s">
        <v>144</v>
      </c>
      <c r="K59" s="21">
        <f>SUM(K61,K60)</f>
        <v>32064.700000000004</v>
      </c>
      <c r="L59" s="21">
        <f>SUM(L61,L60)</f>
        <v>33820</v>
      </c>
      <c r="M59" s="21">
        <f>SUM(M61,M60)</f>
        <v>35434.699999999997</v>
      </c>
      <c r="N59" s="17"/>
      <c r="O59" s="17"/>
      <c r="P59" s="17"/>
      <c r="Q59" s="17"/>
      <c r="R59" s="17"/>
      <c r="S59" s="17"/>
      <c r="T59" s="17"/>
      <c r="U59" s="17"/>
      <c r="V59" s="18"/>
      <c r="W59" s="19"/>
      <c r="X59" s="19"/>
      <c r="Y59" s="19"/>
    </row>
    <row r="60" spans="1:25" s="12" customFormat="1" ht="26.15" customHeight="1" x14ac:dyDescent="0.2">
      <c r="A60" s="13" t="s">
        <v>121</v>
      </c>
      <c r="B60" s="14" t="s">
        <v>92</v>
      </c>
      <c r="C60" s="14" t="s">
        <v>18</v>
      </c>
      <c r="D60" s="14" t="s">
        <v>61</v>
      </c>
      <c r="E60" s="14" t="s">
        <v>25</v>
      </c>
      <c r="F60" s="14" t="s">
        <v>142</v>
      </c>
      <c r="G60" s="14" t="s">
        <v>52</v>
      </c>
      <c r="H60" s="14" t="s">
        <v>21</v>
      </c>
      <c r="I60" s="14" t="s">
        <v>136</v>
      </c>
      <c r="J60" s="20" t="s">
        <v>143</v>
      </c>
      <c r="K60" s="21">
        <f>26.9+31570.4</f>
        <v>31597.300000000003</v>
      </c>
      <c r="L60" s="21">
        <f>28.4+33243.6</f>
        <v>33272</v>
      </c>
      <c r="M60" s="21">
        <f>29.7+34806.1</f>
        <v>34835.799999999996</v>
      </c>
      <c r="N60" s="17"/>
      <c r="O60" s="17"/>
      <c r="P60" s="17"/>
      <c r="Q60" s="17"/>
      <c r="R60" s="17"/>
      <c r="S60" s="17"/>
      <c r="T60" s="17"/>
      <c r="U60" s="17"/>
      <c r="V60" s="18"/>
      <c r="W60" s="19"/>
      <c r="X60" s="19"/>
      <c r="Y60" s="19"/>
    </row>
    <row r="61" spans="1:25" s="12" customFormat="1" ht="41.3" customHeight="1" x14ac:dyDescent="0.2">
      <c r="A61" s="13" t="s">
        <v>123</v>
      </c>
      <c r="B61" s="14" t="s">
        <v>92</v>
      </c>
      <c r="C61" s="14" t="s">
        <v>18</v>
      </c>
      <c r="D61" s="14" t="s">
        <v>61</v>
      </c>
      <c r="E61" s="14" t="s">
        <v>28</v>
      </c>
      <c r="F61" s="14" t="s">
        <v>145</v>
      </c>
      <c r="G61" s="14" t="s">
        <v>52</v>
      </c>
      <c r="H61" s="14" t="s">
        <v>21</v>
      </c>
      <c r="I61" s="14" t="s">
        <v>136</v>
      </c>
      <c r="J61" s="20" t="s">
        <v>146</v>
      </c>
      <c r="K61" s="21">
        <v>467.4</v>
      </c>
      <c r="L61" s="21">
        <v>548</v>
      </c>
      <c r="M61" s="21">
        <v>598.9</v>
      </c>
      <c r="N61" s="17"/>
      <c r="O61" s="17"/>
      <c r="P61" s="17"/>
      <c r="Q61" s="17"/>
      <c r="R61" s="17"/>
      <c r="S61" s="17"/>
      <c r="T61" s="17"/>
      <c r="U61" s="17"/>
      <c r="V61" s="18"/>
      <c r="W61" s="19"/>
      <c r="X61" s="19"/>
      <c r="Y61" s="19"/>
    </row>
    <row r="62" spans="1:25" s="12" customFormat="1" ht="22.75" hidden="1" customHeight="1" x14ac:dyDescent="0.2">
      <c r="A62" s="13" t="s">
        <v>125</v>
      </c>
      <c r="B62" s="14" t="s">
        <v>92</v>
      </c>
      <c r="C62" s="14" t="s">
        <v>18</v>
      </c>
      <c r="D62" s="14" t="s">
        <v>61</v>
      </c>
      <c r="E62" s="14" t="s">
        <v>28</v>
      </c>
      <c r="F62" s="14" t="s">
        <v>139</v>
      </c>
      <c r="G62" s="14" t="s">
        <v>20</v>
      </c>
      <c r="H62" s="14" t="s">
        <v>21</v>
      </c>
      <c r="I62" s="14" t="s">
        <v>136</v>
      </c>
      <c r="J62" s="20" t="s">
        <v>147</v>
      </c>
      <c r="K62" s="21">
        <f>SUM(K63)</f>
        <v>0</v>
      </c>
      <c r="L62" s="21">
        <f>SUM(L63)</f>
        <v>0</v>
      </c>
      <c r="M62" s="21">
        <f>SUM(M63)</f>
        <v>0</v>
      </c>
      <c r="N62" s="17"/>
      <c r="O62" s="17"/>
      <c r="P62" s="17"/>
      <c r="Q62" s="17"/>
      <c r="R62" s="17"/>
      <c r="S62" s="17"/>
      <c r="T62" s="17"/>
      <c r="U62" s="17"/>
      <c r="V62" s="18"/>
      <c r="W62" s="19"/>
      <c r="X62" s="19"/>
      <c r="Y62" s="19"/>
    </row>
    <row r="63" spans="1:25" s="12" customFormat="1" ht="31.1" hidden="1" customHeight="1" x14ac:dyDescent="0.2">
      <c r="A63" s="13" t="s">
        <v>128</v>
      </c>
      <c r="B63" s="14" t="s">
        <v>92</v>
      </c>
      <c r="C63" s="14" t="s">
        <v>18</v>
      </c>
      <c r="D63" s="14" t="s">
        <v>61</v>
      </c>
      <c r="E63" s="14" t="s">
        <v>28</v>
      </c>
      <c r="F63" s="14" t="s">
        <v>142</v>
      </c>
      <c r="G63" s="14" t="s">
        <v>52</v>
      </c>
      <c r="H63" s="14" t="s">
        <v>21</v>
      </c>
      <c r="I63" s="14" t="s">
        <v>136</v>
      </c>
      <c r="J63" s="20" t="s">
        <v>148</v>
      </c>
      <c r="K63" s="21">
        <v>0</v>
      </c>
      <c r="L63" s="21">
        <v>0</v>
      </c>
      <c r="M63" s="21"/>
      <c r="N63" s="17"/>
      <c r="O63" s="17"/>
      <c r="P63" s="17"/>
      <c r="Q63" s="17"/>
      <c r="R63" s="17"/>
      <c r="S63" s="17"/>
      <c r="T63" s="17"/>
      <c r="U63" s="17"/>
      <c r="V63" s="18"/>
      <c r="W63" s="19"/>
      <c r="X63" s="19"/>
      <c r="Y63" s="19"/>
    </row>
    <row r="64" spans="1:25" s="12" customFormat="1" ht="27" customHeight="1" x14ac:dyDescent="0.2">
      <c r="A64" s="13" t="s">
        <v>125</v>
      </c>
      <c r="B64" s="14" t="s">
        <v>19</v>
      </c>
      <c r="C64" s="14" t="s">
        <v>18</v>
      </c>
      <c r="D64" s="14" t="s">
        <v>58</v>
      </c>
      <c r="E64" s="14" t="s">
        <v>20</v>
      </c>
      <c r="F64" s="14" t="s">
        <v>19</v>
      </c>
      <c r="G64" s="14" t="s">
        <v>20</v>
      </c>
      <c r="H64" s="14" t="s">
        <v>21</v>
      </c>
      <c r="I64" s="14" t="s">
        <v>19</v>
      </c>
      <c r="J64" s="15" t="s">
        <v>149</v>
      </c>
      <c r="K64" s="16">
        <f>SUM(K67,K65)</f>
        <v>9900</v>
      </c>
      <c r="L64" s="16">
        <f>SUM(L67,L65)</f>
        <v>9900</v>
      </c>
      <c r="M64" s="16">
        <f>SUM(M67,M65)</f>
        <v>9900</v>
      </c>
      <c r="N64" s="17"/>
      <c r="O64" s="17"/>
      <c r="P64" s="17"/>
      <c r="Q64" s="17"/>
      <c r="R64" s="17"/>
      <c r="S64" s="17"/>
      <c r="T64" s="17"/>
      <c r="U64" s="17"/>
      <c r="V64" s="18"/>
      <c r="W64" s="19"/>
      <c r="X64" s="19"/>
      <c r="Y64" s="19"/>
    </row>
    <row r="65" spans="1:25" s="12" customFormat="1" ht="65.400000000000006" hidden="1" customHeight="1" x14ac:dyDescent="0.2">
      <c r="A65" s="13" t="s">
        <v>150</v>
      </c>
      <c r="B65" s="14" t="s">
        <v>92</v>
      </c>
      <c r="C65" s="14" t="s">
        <v>18</v>
      </c>
      <c r="D65" s="14" t="s">
        <v>58</v>
      </c>
      <c r="E65" s="14" t="s">
        <v>28</v>
      </c>
      <c r="F65" s="14" t="s">
        <v>151</v>
      </c>
      <c r="G65" s="14" t="s">
        <v>20</v>
      </c>
      <c r="H65" s="14" t="s">
        <v>21</v>
      </c>
      <c r="I65" s="14" t="s">
        <v>152</v>
      </c>
      <c r="J65" s="20" t="s">
        <v>153</v>
      </c>
      <c r="K65" s="21">
        <f>SUM(K66)</f>
        <v>0</v>
      </c>
      <c r="L65" s="21">
        <f>SUM(L66)</f>
        <v>0</v>
      </c>
      <c r="M65" s="21">
        <f>SUM(M66)</f>
        <v>0</v>
      </c>
      <c r="N65" s="17"/>
      <c r="O65" s="17"/>
      <c r="P65" s="17"/>
      <c r="Q65" s="17"/>
      <c r="R65" s="17"/>
      <c r="S65" s="17"/>
      <c r="T65" s="17"/>
      <c r="U65" s="17"/>
      <c r="V65" s="18"/>
      <c r="W65" s="19"/>
      <c r="X65" s="19"/>
      <c r="Y65" s="19"/>
    </row>
    <row r="66" spans="1:25" s="12" customFormat="1" ht="82.55" hidden="1" customHeight="1" x14ac:dyDescent="0.2">
      <c r="A66" s="13" t="s">
        <v>154</v>
      </c>
      <c r="B66" s="14" t="s">
        <v>92</v>
      </c>
      <c r="C66" s="14" t="s">
        <v>18</v>
      </c>
      <c r="D66" s="14" t="s">
        <v>58</v>
      </c>
      <c r="E66" s="14" t="s">
        <v>28</v>
      </c>
      <c r="F66" s="14" t="s">
        <v>151</v>
      </c>
      <c r="G66" s="14" t="s">
        <v>52</v>
      </c>
      <c r="H66" s="14" t="s">
        <v>21</v>
      </c>
      <c r="I66" s="14" t="s">
        <v>152</v>
      </c>
      <c r="J66" s="23" t="s">
        <v>155</v>
      </c>
      <c r="K66" s="21">
        <v>0</v>
      </c>
      <c r="L66" s="21">
        <v>0</v>
      </c>
      <c r="M66" s="21">
        <v>0</v>
      </c>
      <c r="N66" s="17"/>
      <c r="O66" s="17"/>
      <c r="P66" s="17"/>
      <c r="Q66" s="17"/>
      <c r="R66" s="17"/>
      <c r="S66" s="17"/>
      <c r="T66" s="17"/>
      <c r="U66" s="17"/>
      <c r="V66" s="18"/>
      <c r="W66" s="19"/>
      <c r="X66" s="19"/>
      <c r="Y66" s="19"/>
    </row>
    <row r="67" spans="1:25" s="12" customFormat="1" ht="58.75" customHeight="1" x14ac:dyDescent="0.2">
      <c r="A67" s="13" t="s">
        <v>128</v>
      </c>
      <c r="B67" s="14" t="s">
        <v>92</v>
      </c>
      <c r="C67" s="14" t="s">
        <v>18</v>
      </c>
      <c r="D67" s="14" t="s">
        <v>58</v>
      </c>
      <c r="E67" s="14" t="s">
        <v>69</v>
      </c>
      <c r="F67" s="14" t="s">
        <v>19</v>
      </c>
      <c r="G67" s="14" t="s">
        <v>20</v>
      </c>
      <c r="H67" s="14" t="s">
        <v>21</v>
      </c>
      <c r="I67" s="14" t="s">
        <v>156</v>
      </c>
      <c r="J67" s="20" t="s">
        <v>157</v>
      </c>
      <c r="K67" s="21">
        <f>SUM(K68)</f>
        <v>9900</v>
      </c>
      <c r="L67" s="21">
        <f>SUM(L68)</f>
        <v>9900</v>
      </c>
      <c r="M67" s="21">
        <f>SUM(M68)</f>
        <v>9900</v>
      </c>
      <c r="N67" s="17"/>
      <c r="O67" s="17"/>
      <c r="P67" s="17"/>
      <c r="Q67" s="17"/>
      <c r="R67" s="17"/>
      <c r="S67" s="17"/>
      <c r="T67" s="17"/>
      <c r="U67" s="17"/>
      <c r="V67" s="18"/>
      <c r="W67" s="19"/>
      <c r="X67" s="19"/>
      <c r="Y67" s="19"/>
    </row>
    <row r="68" spans="1:25" s="12" customFormat="1" ht="44.7" customHeight="1" x14ac:dyDescent="0.2">
      <c r="A68" s="13" t="s">
        <v>158</v>
      </c>
      <c r="B68" s="14" t="s">
        <v>92</v>
      </c>
      <c r="C68" s="14" t="s">
        <v>18</v>
      </c>
      <c r="D68" s="14" t="s">
        <v>58</v>
      </c>
      <c r="E68" s="14" t="s">
        <v>69</v>
      </c>
      <c r="F68" s="14" t="s">
        <v>32</v>
      </c>
      <c r="G68" s="14" t="s">
        <v>20</v>
      </c>
      <c r="H68" s="14" t="s">
        <v>21</v>
      </c>
      <c r="I68" s="14" t="s">
        <v>156</v>
      </c>
      <c r="J68" s="20" t="s">
        <v>159</v>
      </c>
      <c r="K68" s="21">
        <f>SUM(K69,K70,K71)</f>
        <v>9900</v>
      </c>
      <c r="L68" s="21">
        <f>SUM(L69,L70,L71)</f>
        <v>9900</v>
      </c>
      <c r="M68" s="21">
        <f>SUM(M69,M70,M71)</f>
        <v>9900</v>
      </c>
      <c r="N68" s="21"/>
      <c r="O68" s="17"/>
      <c r="P68" s="17"/>
      <c r="Q68" s="17"/>
      <c r="R68" s="17"/>
      <c r="S68" s="17"/>
      <c r="T68" s="17"/>
      <c r="U68" s="17"/>
      <c r="V68" s="18"/>
      <c r="W68" s="19"/>
      <c r="X68" s="19"/>
      <c r="Y68" s="19"/>
    </row>
    <row r="69" spans="1:25" s="12" customFormat="1" ht="48.4" customHeight="1" x14ac:dyDescent="0.2">
      <c r="A69" s="13" t="s">
        <v>131</v>
      </c>
      <c r="B69" s="14" t="s">
        <v>92</v>
      </c>
      <c r="C69" s="14" t="s">
        <v>18</v>
      </c>
      <c r="D69" s="14" t="s">
        <v>58</v>
      </c>
      <c r="E69" s="14" t="s">
        <v>69</v>
      </c>
      <c r="F69" s="14" t="s">
        <v>95</v>
      </c>
      <c r="G69" s="14" t="s">
        <v>52</v>
      </c>
      <c r="H69" s="14" t="s">
        <v>21</v>
      </c>
      <c r="I69" s="14" t="s">
        <v>156</v>
      </c>
      <c r="J69" s="20" t="s">
        <v>160</v>
      </c>
      <c r="K69" s="21">
        <v>9400</v>
      </c>
      <c r="L69" s="21">
        <v>9400</v>
      </c>
      <c r="M69" s="21">
        <v>9400</v>
      </c>
      <c r="N69" s="17"/>
      <c r="O69" s="17"/>
      <c r="P69" s="17"/>
      <c r="Q69" s="17"/>
      <c r="R69" s="17"/>
      <c r="S69" s="17"/>
      <c r="T69" s="17"/>
      <c r="U69" s="17"/>
      <c r="V69" s="18"/>
      <c r="W69" s="19"/>
      <c r="X69" s="19"/>
      <c r="Y69" s="19"/>
    </row>
    <row r="70" spans="1:25" s="12" customFormat="1" ht="48.4" hidden="1" customHeight="1" x14ac:dyDescent="0.2">
      <c r="A70" s="13" t="s">
        <v>161</v>
      </c>
      <c r="B70" s="14" t="s">
        <v>92</v>
      </c>
      <c r="C70" s="14" t="s">
        <v>18</v>
      </c>
      <c r="D70" s="14" t="s">
        <v>58</v>
      </c>
      <c r="E70" s="14" t="s">
        <v>69</v>
      </c>
      <c r="F70" s="14" t="s">
        <v>95</v>
      </c>
      <c r="G70" s="14" t="s">
        <v>61</v>
      </c>
      <c r="H70" s="14" t="s">
        <v>21</v>
      </c>
      <c r="I70" s="14" t="s">
        <v>156</v>
      </c>
      <c r="J70" s="20" t="s">
        <v>162</v>
      </c>
      <c r="K70" s="21">
        <v>0</v>
      </c>
      <c r="L70" s="21">
        <v>0</v>
      </c>
      <c r="M70" s="21">
        <v>0</v>
      </c>
      <c r="N70" s="17"/>
      <c r="O70" s="17"/>
      <c r="P70" s="17"/>
      <c r="Q70" s="17"/>
      <c r="R70" s="17"/>
      <c r="S70" s="17"/>
      <c r="T70" s="17"/>
      <c r="U70" s="17"/>
      <c r="V70" s="18"/>
      <c r="W70" s="19"/>
      <c r="X70" s="19"/>
      <c r="Y70" s="19"/>
    </row>
    <row r="71" spans="1:25" s="12" customFormat="1" ht="57.25" customHeight="1" x14ac:dyDescent="0.2">
      <c r="A71" s="13" t="s">
        <v>163</v>
      </c>
      <c r="B71" s="14" t="s">
        <v>92</v>
      </c>
      <c r="C71" s="14" t="s">
        <v>18</v>
      </c>
      <c r="D71" s="14" t="s">
        <v>58</v>
      </c>
      <c r="E71" s="14" t="s">
        <v>69</v>
      </c>
      <c r="F71" s="14" t="s">
        <v>164</v>
      </c>
      <c r="G71" s="14" t="s">
        <v>20</v>
      </c>
      <c r="H71" s="14" t="s">
        <v>21</v>
      </c>
      <c r="I71" s="14" t="s">
        <v>156</v>
      </c>
      <c r="J71" s="20" t="s">
        <v>165</v>
      </c>
      <c r="K71" s="21">
        <f>SUM(K72)</f>
        <v>500</v>
      </c>
      <c r="L71" s="21">
        <f>SUM(L72)</f>
        <v>500</v>
      </c>
      <c r="M71" s="21">
        <f>SUM(M72)</f>
        <v>500</v>
      </c>
      <c r="N71" s="17"/>
      <c r="O71" s="17"/>
      <c r="P71" s="17"/>
      <c r="Q71" s="17"/>
      <c r="R71" s="17"/>
      <c r="S71" s="17"/>
      <c r="T71" s="17"/>
      <c r="U71" s="17"/>
      <c r="V71" s="18"/>
      <c r="W71" s="19"/>
      <c r="X71" s="19"/>
      <c r="Y71" s="19"/>
    </row>
    <row r="72" spans="1:25" s="12" customFormat="1" ht="83.05" customHeight="1" x14ac:dyDescent="0.2">
      <c r="A72" s="13" t="s">
        <v>166</v>
      </c>
      <c r="B72" s="14" t="s">
        <v>92</v>
      </c>
      <c r="C72" s="14" t="s">
        <v>18</v>
      </c>
      <c r="D72" s="14" t="s">
        <v>58</v>
      </c>
      <c r="E72" s="14" t="s">
        <v>69</v>
      </c>
      <c r="F72" s="14" t="s">
        <v>167</v>
      </c>
      <c r="G72" s="14" t="s">
        <v>52</v>
      </c>
      <c r="H72" s="14" t="s">
        <v>21</v>
      </c>
      <c r="I72" s="14" t="s">
        <v>156</v>
      </c>
      <c r="J72" s="20" t="s">
        <v>168</v>
      </c>
      <c r="K72" s="21">
        <v>500</v>
      </c>
      <c r="L72" s="21">
        <v>500</v>
      </c>
      <c r="M72" s="21">
        <v>500</v>
      </c>
      <c r="N72" s="17"/>
      <c r="O72" s="17"/>
      <c r="P72" s="17"/>
      <c r="Q72" s="17"/>
      <c r="R72" s="17"/>
      <c r="S72" s="17"/>
      <c r="T72" s="17"/>
      <c r="U72" s="17"/>
      <c r="V72" s="18"/>
      <c r="W72" s="19"/>
      <c r="X72" s="19"/>
      <c r="Y72" s="19"/>
    </row>
    <row r="73" spans="1:25" s="12" customFormat="1" ht="14.95" customHeight="1" x14ac:dyDescent="0.2">
      <c r="A73" s="13" t="s">
        <v>169</v>
      </c>
      <c r="B73" s="14" t="s">
        <v>19</v>
      </c>
      <c r="C73" s="14" t="s">
        <v>18</v>
      </c>
      <c r="D73" s="14" t="s">
        <v>65</v>
      </c>
      <c r="E73" s="14" t="s">
        <v>20</v>
      </c>
      <c r="F73" s="14" t="s">
        <v>19</v>
      </c>
      <c r="G73" s="14" t="s">
        <v>20</v>
      </c>
      <c r="H73" s="14" t="s">
        <v>21</v>
      </c>
      <c r="I73" s="14" t="s">
        <v>19</v>
      </c>
      <c r="J73" s="15" t="s">
        <v>170</v>
      </c>
      <c r="K73" s="16">
        <f>SUM(K74:K86,K88,K89)</f>
        <v>1062</v>
      </c>
      <c r="L73" s="16">
        <f>SUM(L74:L86,L88,L89)</f>
        <v>1062</v>
      </c>
      <c r="M73" s="16">
        <f>SUM(M74:M86,M88,M89)</f>
        <v>1062</v>
      </c>
      <c r="N73" s="17"/>
      <c r="O73" s="17"/>
      <c r="P73" s="17"/>
      <c r="Q73" s="17"/>
      <c r="R73" s="17"/>
      <c r="S73" s="17"/>
      <c r="T73" s="17"/>
      <c r="U73" s="17"/>
      <c r="V73" s="18"/>
      <c r="W73" s="19"/>
      <c r="X73" s="19"/>
      <c r="Y73" s="19"/>
    </row>
    <row r="74" spans="1:25" s="12" customFormat="1" ht="90" customHeight="1" x14ac:dyDescent="0.2">
      <c r="A74" s="13" t="s">
        <v>135</v>
      </c>
      <c r="B74" s="14" t="s">
        <v>136</v>
      </c>
      <c r="C74" s="14" t="s">
        <v>18</v>
      </c>
      <c r="D74" s="14" t="s">
        <v>65</v>
      </c>
      <c r="E74" s="14" t="s">
        <v>54</v>
      </c>
      <c r="F74" s="14" t="s">
        <v>171</v>
      </c>
      <c r="G74" s="14" t="s">
        <v>25</v>
      </c>
      <c r="H74" s="14" t="s">
        <v>21</v>
      </c>
      <c r="I74" s="14" t="s">
        <v>172</v>
      </c>
      <c r="J74" s="20" t="s">
        <v>173</v>
      </c>
      <c r="K74" s="21">
        <v>336</v>
      </c>
      <c r="L74" s="21">
        <v>336</v>
      </c>
      <c r="M74" s="21">
        <v>336</v>
      </c>
      <c r="N74" s="17"/>
      <c r="O74" s="17"/>
      <c r="P74" s="17"/>
      <c r="Q74" s="17"/>
      <c r="R74" s="17"/>
      <c r="S74" s="17"/>
      <c r="T74" s="17"/>
      <c r="U74" s="17"/>
      <c r="V74" s="18"/>
      <c r="W74" s="19"/>
      <c r="X74" s="19"/>
      <c r="Y74" s="19"/>
    </row>
    <row r="75" spans="1:25" s="12" customFormat="1" ht="75.25" hidden="1" customHeight="1" x14ac:dyDescent="0.2">
      <c r="A75" s="13" t="s">
        <v>154</v>
      </c>
      <c r="B75" s="24" t="s">
        <v>174</v>
      </c>
      <c r="C75" s="24" t="s">
        <v>18</v>
      </c>
      <c r="D75" s="24" t="s">
        <v>65</v>
      </c>
      <c r="E75" s="24" t="s">
        <v>25</v>
      </c>
      <c r="F75" s="24" t="s">
        <v>151</v>
      </c>
      <c r="G75" s="24" t="s">
        <v>25</v>
      </c>
      <c r="H75" s="24" t="s">
        <v>21</v>
      </c>
      <c r="I75" s="24" t="s">
        <v>172</v>
      </c>
      <c r="J75" s="25" t="s">
        <v>175</v>
      </c>
      <c r="K75" s="21"/>
      <c r="L75" s="21"/>
      <c r="M75" s="21"/>
      <c r="N75" s="17"/>
      <c r="O75" s="17"/>
      <c r="P75" s="17"/>
      <c r="Q75" s="17"/>
      <c r="R75" s="17"/>
      <c r="S75" s="17"/>
      <c r="T75" s="17"/>
      <c r="U75" s="17"/>
      <c r="V75" s="18"/>
      <c r="W75" s="19"/>
      <c r="X75" s="19"/>
      <c r="Y75" s="19"/>
    </row>
    <row r="76" spans="1:25" s="12" customFormat="1" ht="75.25" customHeight="1" x14ac:dyDescent="0.2">
      <c r="A76" s="13" t="s">
        <v>138</v>
      </c>
      <c r="B76" s="24" t="s">
        <v>176</v>
      </c>
      <c r="C76" s="24" t="s">
        <v>18</v>
      </c>
      <c r="D76" s="24" t="s">
        <v>65</v>
      </c>
      <c r="E76" s="24" t="s">
        <v>25</v>
      </c>
      <c r="F76" s="24" t="s">
        <v>177</v>
      </c>
      <c r="G76" s="24" t="s">
        <v>25</v>
      </c>
      <c r="H76" s="24" t="s">
        <v>21</v>
      </c>
      <c r="I76" s="24" t="s">
        <v>172</v>
      </c>
      <c r="J76" s="25" t="s">
        <v>178</v>
      </c>
      <c r="K76" s="21">
        <v>50</v>
      </c>
      <c r="L76" s="21">
        <v>50</v>
      </c>
      <c r="M76" s="21">
        <v>50</v>
      </c>
      <c r="N76" s="17"/>
      <c r="O76" s="17"/>
      <c r="P76" s="17"/>
      <c r="Q76" s="17"/>
      <c r="R76" s="17"/>
      <c r="S76" s="17"/>
      <c r="T76" s="17"/>
      <c r="U76" s="17"/>
      <c r="V76" s="18"/>
      <c r="W76" s="19"/>
      <c r="X76" s="19"/>
      <c r="Y76" s="19"/>
    </row>
    <row r="77" spans="1:25" s="12" customFormat="1" ht="75.25" hidden="1" customHeight="1" x14ac:dyDescent="0.2">
      <c r="A77" s="13" t="s">
        <v>179</v>
      </c>
      <c r="B77" s="24" t="s">
        <v>174</v>
      </c>
      <c r="C77" s="24" t="s">
        <v>18</v>
      </c>
      <c r="D77" s="24" t="s">
        <v>65</v>
      </c>
      <c r="E77" s="24" t="s">
        <v>25</v>
      </c>
      <c r="F77" s="24" t="s">
        <v>180</v>
      </c>
      <c r="G77" s="24" t="s">
        <v>25</v>
      </c>
      <c r="H77" s="24" t="s">
        <v>21</v>
      </c>
      <c r="I77" s="24" t="s">
        <v>172</v>
      </c>
      <c r="J77" s="25" t="s">
        <v>181</v>
      </c>
      <c r="K77" s="21"/>
      <c r="L77" s="21"/>
      <c r="M77" s="21"/>
      <c r="N77" s="17"/>
      <c r="O77" s="17"/>
      <c r="P77" s="17"/>
      <c r="Q77" s="17"/>
      <c r="R77" s="17"/>
      <c r="S77" s="17"/>
      <c r="T77" s="17"/>
      <c r="U77" s="17"/>
      <c r="V77" s="18"/>
      <c r="W77" s="19"/>
      <c r="X77" s="19"/>
      <c r="Y77" s="19"/>
    </row>
    <row r="78" spans="1:25" s="12" customFormat="1" ht="75.25" hidden="1" customHeight="1" x14ac:dyDescent="0.2">
      <c r="A78" s="13" t="s">
        <v>182</v>
      </c>
      <c r="B78" s="24" t="s">
        <v>174</v>
      </c>
      <c r="C78" s="24" t="s">
        <v>18</v>
      </c>
      <c r="D78" s="24" t="s">
        <v>65</v>
      </c>
      <c r="E78" s="24" t="s">
        <v>25</v>
      </c>
      <c r="F78" s="24" t="s">
        <v>183</v>
      </c>
      <c r="G78" s="24" t="s">
        <v>25</v>
      </c>
      <c r="H78" s="24" t="s">
        <v>21</v>
      </c>
      <c r="I78" s="24" t="s">
        <v>172</v>
      </c>
      <c r="J78" s="25" t="s">
        <v>184</v>
      </c>
      <c r="K78" s="21"/>
      <c r="L78" s="21"/>
      <c r="M78" s="21"/>
      <c r="N78" s="17"/>
      <c r="O78" s="17"/>
      <c r="P78" s="17"/>
      <c r="Q78" s="17"/>
      <c r="R78" s="17"/>
      <c r="S78" s="17"/>
      <c r="T78" s="17"/>
      <c r="U78" s="17"/>
      <c r="V78" s="18"/>
      <c r="W78" s="19"/>
      <c r="X78" s="19"/>
      <c r="Y78" s="19"/>
    </row>
    <row r="79" spans="1:25" s="12" customFormat="1" ht="75.25" hidden="1" customHeight="1" x14ac:dyDescent="0.2">
      <c r="A79" s="13" t="s">
        <v>185</v>
      </c>
      <c r="B79" s="24" t="s">
        <v>176</v>
      </c>
      <c r="C79" s="24" t="s">
        <v>18</v>
      </c>
      <c r="D79" s="24" t="s">
        <v>65</v>
      </c>
      <c r="E79" s="24" t="s">
        <v>25</v>
      </c>
      <c r="F79" s="24" t="s">
        <v>186</v>
      </c>
      <c r="G79" s="24" t="s">
        <v>25</v>
      </c>
      <c r="H79" s="24" t="s">
        <v>21</v>
      </c>
      <c r="I79" s="24" t="s">
        <v>172</v>
      </c>
      <c r="J79" s="25" t="s">
        <v>187</v>
      </c>
      <c r="K79" s="21"/>
      <c r="L79" s="21"/>
      <c r="M79" s="21"/>
      <c r="N79" s="17"/>
      <c r="O79" s="17"/>
      <c r="P79" s="17"/>
      <c r="Q79" s="17"/>
      <c r="R79" s="17"/>
      <c r="S79" s="17"/>
      <c r="T79" s="17"/>
      <c r="U79" s="17"/>
      <c r="V79" s="18"/>
      <c r="W79" s="19"/>
      <c r="X79" s="19"/>
      <c r="Y79" s="19"/>
    </row>
    <row r="80" spans="1:25" s="12" customFormat="1" ht="75.25" hidden="1" customHeight="1" x14ac:dyDescent="0.2">
      <c r="A80" s="13" t="s">
        <v>188</v>
      </c>
      <c r="B80" s="24" t="s">
        <v>174</v>
      </c>
      <c r="C80" s="24" t="s">
        <v>18</v>
      </c>
      <c r="D80" s="24" t="s">
        <v>65</v>
      </c>
      <c r="E80" s="24" t="s">
        <v>25</v>
      </c>
      <c r="F80" s="24" t="s">
        <v>189</v>
      </c>
      <c r="G80" s="24" t="s">
        <v>25</v>
      </c>
      <c r="H80" s="24" t="s">
        <v>21</v>
      </c>
      <c r="I80" s="24" t="s">
        <v>172</v>
      </c>
      <c r="J80" s="25" t="s">
        <v>190</v>
      </c>
      <c r="K80" s="21"/>
      <c r="L80" s="21"/>
      <c r="M80" s="21"/>
      <c r="N80" s="17"/>
      <c r="O80" s="17"/>
      <c r="P80" s="17"/>
      <c r="Q80" s="17"/>
      <c r="R80" s="17"/>
      <c r="S80" s="17"/>
      <c r="T80" s="17"/>
      <c r="U80" s="17"/>
      <c r="V80" s="18"/>
      <c r="W80" s="19"/>
      <c r="X80" s="19"/>
      <c r="Y80" s="19"/>
    </row>
    <row r="81" spans="1:25" s="12" customFormat="1" ht="95.3" hidden="1" customHeight="1" x14ac:dyDescent="0.2">
      <c r="A81" s="13" t="s">
        <v>191</v>
      </c>
      <c r="B81" s="24" t="s">
        <v>192</v>
      </c>
      <c r="C81" s="24" t="s">
        <v>18</v>
      </c>
      <c r="D81" s="24" t="s">
        <v>65</v>
      </c>
      <c r="E81" s="24" t="s">
        <v>25</v>
      </c>
      <c r="F81" s="24" t="s">
        <v>193</v>
      </c>
      <c r="G81" s="24" t="s">
        <v>25</v>
      </c>
      <c r="H81" s="24" t="s">
        <v>21</v>
      </c>
      <c r="I81" s="24" t="s">
        <v>172</v>
      </c>
      <c r="J81" s="25" t="s">
        <v>194</v>
      </c>
      <c r="K81" s="21"/>
      <c r="L81" s="21"/>
      <c r="M81" s="21"/>
      <c r="N81" s="17"/>
      <c r="O81" s="17"/>
      <c r="P81" s="17"/>
      <c r="Q81" s="17"/>
      <c r="R81" s="17"/>
      <c r="S81" s="17"/>
      <c r="T81" s="17"/>
      <c r="U81" s="17"/>
      <c r="V81" s="18"/>
      <c r="W81" s="19"/>
      <c r="X81" s="19"/>
      <c r="Y81" s="19"/>
    </row>
    <row r="82" spans="1:25" s="12" customFormat="1" ht="75.25" hidden="1" customHeight="1" x14ac:dyDescent="0.2">
      <c r="A82" s="13" t="s">
        <v>195</v>
      </c>
      <c r="B82" s="24" t="s">
        <v>174</v>
      </c>
      <c r="C82" s="24" t="s">
        <v>18</v>
      </c>
      <c r="D82" s="24" t="s">
        <v>65</v>
      </c>
      <c r="E82" s="24" t="s">
        <v>25</v>
      </c>
      <c r="F82" s="24" t="s">
        <v>196</v>
      </c>
      <c r="G82" s="24" t="s">
        <v>25</v>
      </c>
      <c r="H82" s="24" t="s">
        <v>21</v>
      </c>
      <c r="I82" s="24" t="s">
        <v>172</v>
      </c>
      <c r="J82" s="25" t="s">
        <v>197</v>
      </c>
      <c r="K82" s="21"/>
      <c r="L82" s="21"/>
      <c r="M82" s="21"/>
      <c r="N82" s="17"/>
      <c r="O82" s="17"/>
      <c r="P82" s="17"/>
      <c r="Q82" s="17"/>
      <c r="R82" s="17"/>
      <c r="S82" s="17"/>
      <c r="T82" s="17"/>
      <c r="U82" s="17"/>
      <c r="V82" s="18"/>
      <c r="W82" s="19"/>
      <c r="X82" s="19"/>
      <c r="Y82" s="19"/>
    </row>
    <row r="83" spans="1:25" s="12" customFormat="1" ht="75.25" hidden="1" customHeight="1" x14ac:dyDescent="0.2">
      <c r="A83" s="13" t="s">
        <v>154</v>
      </c>
      <c r="B83" s="24" t="s">
        <v>176</v>
      </c>
      <c r="C83" s="24" t="s">
        <v>18</v>
      </c>
      <c r="D83" s="24" t="s">
        <v>65</v>
      </c>
      <c r="E83" s="24" t="s">
        <v>25</v>
      </c>
      <c r="F83" s="24" t="s">
        <v>198</v>
      </c>
      <c r="G83" s="24" t="s">
        <v>25</v>
      </c>
      <c r="H83" s="24" t="s">
        <v>21</v>
      </c>
      <c r="I83" s="24" t="s">
        <v>172</v>
      </c>
      <c r="J83" s="25" t="s">
        <v>199</v>
      </c>
      <c r="K83" s="21"/>
      <c r="L83" s="21"/>
      <c r="M83" s="21"/>
      <c r="N83" s="17"/>
      <c r="O83" s="17"/>
      <c r="P83" s="17"/>
      <c r="Q83" s="17"/>
      <c r="R83" s="17"/>
      <c r="S83" s="17"/>
      <c r="T83" s="17"/>
      <c r="U83" s="17"/>
      <c r="V83" s="18"/>
      <c r="W83" s="19"/>
      <c r="X83" s="19"/>
      <c r="Y83" s="19"/>
    </row>
    <row r="84" spans="1:25" s="12" customFormat="1" ht="75.25" hidden="1" customHeight="1" x14ac:dyDescent="0.2">
      <c r="A84" s="13" t="s">
        <v>188</v>
      </c>
      <c r="B84" s="24" t="s">
        <v>174</v>
      </c>
      <c r="C84" s="24" t="s">
        <v>18</v>
      </c>
      <c r="D84" s="24" t="s">
        <v>65</v>
      </c>
      <c r="E84" s="24" t="s">
        <v>25</v>
      </c>
      <c r="F84" s="24" t="s">
        <v>200</v>
      </c>
      <c r="G84" s="24" t="s">
        <v>25</v>
      </c>
      <c r="H84" s="24" t="s">
        <v>21</v>
      </c>
      <c r="I84" s="24" t="s">
        <v>172</v>
      </c>
      <c r="J84" s="25" t="s">
        <v>201</v>
      </c>
      <c r="K84" s="21"/>
      <c r="L84" s="21"/>
      <c r="M84" s="21"/>
      <c r="N84" s="17"/>
      <c r="O84" s="17"/>
      <c r="P84" s="17"/>
      <c r="Q84" s="17"/>
      <c r="R84" s="17"/>
      <c r="S84" s="17"/>
      <c r="T84" s="17"/>
      <c r="U84" s="17"/>
      <c r="V84" s="18"/>
      <c r="W84" s="19"/>
      <c r="X84" s="19"/>
      <c r="Y84" s="19"/>
    </row>
    <row r="85" spans="1:25" s="12" customFormat="1" ht="102.75" hidden="1" customHeight="1" x14ac:dyDescent="0.2">
      <c r="A85" s="13" t="s">
        <v>191</v>
      </c>
      <c r="B85" s="24" t="s">
        <v>92</v>
      </c>
      <c r="C85" s="24" t="s">
        <v>18</v>
      </c>
      <c r="D85" s="24" t="s">
        <v>65</v>
      </c>
      <c r="E85" s="24" t="s">
        <v>25</v>
      </c>
      <c r="F85" s="24" t="s">
        <v>202</v>
      </c>
      <c r="G85" s="24" t="s">
        <v>25</v>
      </c>
      <c r="H85" s="24" t="s">
        <v>21</v>
      </c>
      <c r="I85" s="24" t="s">
        <v>172</v>
      </c>
      <c r="J85" s="25" t="s">
        <v>203</v>
      </c>
      <c r="K85" s="21"/>
      <c r="L85" s="21"/>
      <c r="M85" s="21"/>
      <c r="N85" s="17"/>
      <c r="O85" s="17"/>
      <c r="P85" s="17"/>
      <c r="Q85" s="17"/>
      <c r="R85" s="17"/>
      <c r="S85" s="17"/>
      <c r="T85" s="17"/>
      <c r="U85" s="17"/>
      <c r="V85" s="18"/>
      <c r="W85" s="19"/>
      <c r="X85" s="19"/>
      <c r="Y85" s="19"/>
    </row>
    <row r="86" spans="1:25" s="12" customFormat="1" ht="75.25" customHeight="1" x14ac:dyDescent="0.2">
      <c r="A86" s="13" t="s">
        <v>141</v>
      </c>
      <c r="B86" s="24" t="s">
        <v>92</v>
      </c>
      <c r="C86" s="24" t="s">
        <v>18</v>
      </c>
      <c r="D86" s="24" t="s">
        <v>65</v>
      </c>
      <c r="E86" s="24" t="s">
        <v>204</v>
      </c>
      <c r="F86" s="24" t="s">
        <v>32</v>
      </c>
      <c r="G86" s="24" t="s">
        <v>52</v>
      </c>
      <c r="H86" s="24" t="s">
        <v>21</v>
      </c>
      <c r="I86" s="24" t="s">
        <v>172</v>
      </c>
      <c r="J86" s="25" t="s">
        <v>205</v>
      </c>
      <c r="K86" s="21">
        <v>560</v>
      </c>
      <c r="L86" s="21">
        <v>560</v>
      </c>
      <c r="M86" s="21">
        <v>560</v>
      </c>
      <c r="N86" s="17"/>
      <c r="O86" s="17"/>
      <c r="P86" s="17"/>
      <c r="Q86" s="17"/>
      <c r="R86" s="17"/>
      <c r="S86" s="17"/>
      <c r="T86" s="17"/>
      <c r="U86" s="17"/>
      <c r="V86" s="18"/>
      <c r="W86" s="19"/>
      <c r="X86" s="19"/>
      <c r="Y86" s="19"/>
    </row>
    <row r="87" spans="1:25" s="12" customFormat="1" ht="78.8" customHeight="1" x14ac:dyDescent="0.2">
      <c r="A87" s="13" t="s">
        <v>206</v>
      </c>
      <c r="B87" s="14" t="s">
        <v>92</v>
      </c>
      <c r="C87" s="14" t="s">
        <v>18</v>
      </c>
      <c r="D87" s="14" t="s">
        <v>65</v>
      </c>
      <c r="E87" s="14" t="s">
        <v>204</v>
      </c>
      <c r="F87" s="14" t="s">
        <v>207</v>
      </c>
      <c r="G87" s="14" t="s">
        <v>20</v>
      </c>
      <c r="H87" s="14" t="s">
        <v>21</v>
      </c>
      <c r="I87" s="14" t="s">
        <v>172</v>
      </c>
      <c r="J87" s="20" t="s">
        <v>208</v>
      </c>
      <c r="K87" s="21">
        <f>SUM(K88)</f>
        <v>116</v>
      </c>
      <c r="L87" s="21">
        <f>SUM(L88)</f>
        <v>116</v>
      </c>
      <c r="M87" s="21">
        <f>SUM(M88)</f>
        <v>116</v>
      </c>
      <c r="N87" s="17"/>
      <c r="O87" s="17"/>
      <c r="P87" s="17"/>
      <c r="Q87" s="17"/>
      <c r="R87" s="17"/>
      <c r="S87" s="17"/>
      <c r="T87" s="17"/>
      <c r="U87" s="17"/>
      <c r="V87" s="18"/>
      <c r="W87" s="19"/>
      <c r="X87" s="19"/>
      <c r="Y87" s="19"/>
    </row>
    <row r="88" spans="1:25" s="12" customFormat="1" ht="70.5" customHeight="1" x14ac:dyDescent="0.2">
      <c r="A88" s="13" t="s">
        <v>209</v>
      </c>
      <c r="B88" s="14" t="s">
        <v>92</v>
      </c>
      <c r="C88" s="14" t="s">
        <v>18</v>
      </c>
      <c r="D88" s="14" t="s">
        <v>65</v>
      </c>
      <c r="E88" s="14" t="s">
        <v>204</v>
      </c>
      <c r="F88" s="14" t="s">
        <v>207</v>
      </c>
      <c r="G88" s="14" t="s">
        <v>52</v>
      </c>
      <c r="H88" s="14" t="s">
        <v>21</v>
      </c>
      <c r="I88" s="14" t="s">
        <v>172</v>
      </c>
      <c r="J88" s="20" t="s">
        <v>210</v>
      </c>
      <c r="K88" s="21">
        <v>116</v>
      </c>
      <c r="L88" s="21">
        <v>116</v>
      </c>
      <c r="M88" s="21">
        <v>116</v>
      </c>
      <c r="N88" s="17"/>
      <c r="O88" s="17"/>
      <c r="P88" s="17"/>
      <c r="Q88" s="17"/>
      <c r="R88" s="17"/>
      <c r="S88" s="17"/>
      <c r="T88" s="17"/>
      <c r="U88" s="17"/>
      <c r="V88" s="18"/>
      <c r="W88" s="19"/>
      <c r="X88" s="19"/>
      <c r="Y88" s="19"/>
    </row>
    <row r="89" spans="1:25" s="12" customFormat="1" ht="54" hidden="1" customHeight="1" x14ac:dyDescent="0.2">
      <c r="A89" s="13" t="s">
        <v>185</v>
      </c>
      <c r="B89" s="14" t="s">
        <v>92</v>
      </c>
      <c r="C89" s="14" t="s">
        <v>18</v>
      </c>
      <c r="D89" s="14" t="s">
        <v>65</v>
      </c>
      <c r="E89" s="14" t="s">
        <v>51</v>
      </c>
      <c r="F89" s="14" t="s">
        <v>211</v>
      </c>
      <c r="G89" s="14" t="s">
        <v>52</v>
      </c>
      <c r="H89" s="14" t="s">
        <v>21</v>
      </c>
      <c r="I89" s="14" t="s">
        <v>172</v>
      </c>
      <c r="J89" s="20" t="s">
        <v>212</v>
      </c>
      <c r="K89" s="21"/>
      <c r="L89" s="21"/>
      <c r="M89" s="21"/>
      <c r="N89" s="17"/>
      <c r="O89" s="17"/>
      <c r="P89" s="17"/>
      <c r="Q89" s="17"/>
      <c r="R89" s="17"/>
      <c r="S89" s="17"/>
      <c r="T89" s="17"/>
      <c r="U89" s="17"/>
      <c r="V89" s="18"/>
      <c r="W89" s="19"/>
      <c r="X89" s="19"/>
      <c r="Y89" s="19"/>
    </row>
    <row r="90" spans="1:25" s="12" customFormat="1" ht="14.95" customHeight="1" x14ac:dyDescent="0.2">
      <c r="A90" s="13" t="s">
        <v>213</v>
      </c>
      <c r="B90" s="14" t="s">
        <v>19</v>
      </c>
      <c r="C90" s="14" t="s">
        <v>23</v>
      </c>
      <c r="D90" s="14" t="s">
        <v>20</v>
      </c>
      <c r="E90" s="14" t="s">
        <v>20</v>
      </c>
      <c r="F90" s="14" t="s">
        <v>19</v>
      </c>
      <c r="G90" s="14" t="s">
        <v>20</v>
      </c>
      <c r="H90" s="14" t="s">
        <v>21</v>
      </c>
      <c r="I90" s="14" t="s">
        <v>19</v>
      </c>
      <c r="J90" s="15" t="s">
        <v>214</v>
      </c>
      <c r="K90" s="16">
        <f>SUM(K91,K132)</f>
        <v>3251062.6304400004</v>
      </c>
      <c r="L90" s="16">
        <f>SUM(L91,L132)</f>
        <v>2774115.7504100003</v>
      </c>
      <c r="M90" s="16">
        <f>SUM(M91,M132)</f>
        <v>2796422.1834100005</v>
      </c>
      <c r="N90" s="17"/>
      <c r="O90" s="17"/>
      <c r="P90" s="17"/>
      <c r="Q90" s="17"/>
      <c r="R90" s="17"/>
      <c r="S90" s="17"/>
      <c r="T90" s="17"/>
      <c r="U90" s="17"/>
      <c r="V90" s="18"/>
      <c r="W90" s="19"/>
      <c r="X90" s="19"/>
      <c r="Y90" s="19"/>
    </row>
    <row r="91" spans="1:25" s="12" customFormat="1" ht="27.7" customHeight="1" x14ac:dyDescent="0.2">
      <c r="A91" s="13" t="s">
        <v>161</v>
      </c>
      <c r="B91" s="14" t="s">
        <v>19</v>
      </c>
      <c r="C91" s="14" t="s">
        <v>23</v>
      </c>
      <c r="D91" s="14" t="s">
        <v>28</v>
      </c>
      <c r="E91" s="14" t="s">
        <v>20</v>
      </c>
      <c r="F91" s="14" t="s">
        <v>19</v>
      </c>
      <c r="G91" s="14" t="s">
        <v>20</v>
      </c>
      <c r="H91" s="14" t="s">
        <v>21</v>
      </c>
      <c r="I91" s="14" t="s">
        <v>19</v>
      </c>
      <c r="J91" s="15" t="s">
        <v>215</v>
      </c>
      <c r="K91" s="16">
        <f>SUM(K92,K96,K115,K127)</f>
        <v>3248284.6304400004</v>
      </c>
      <c r="L91" s="16">
        <f>SUM(L92,L96,L115,L127)</f>
        <v>2771337.7504100003</v>
      </c>
      <c r="M91" s="16">
        <f>SUM(M92,M96,M115,M127)</f>
        <v>2793644.1834100005</v>
      </c>
      <c r="N91" s="17"/>
      <c r="O91" s="17"/>
      <c r="P91" s="17"/>
      <c r="Q91" s="17"/>
      <c r="R91" s="17"/>
      <c r="S91" s="17"/>
      <c r="T91" s="17"/>
      <c r="U91" s="17"/>
      <c r="V91" s="18"/>
      <c r="W91" s="19"/>
      <c r="X91" s="19"/>
      <c r="Y91" s="19"/>
    </row>
    <row r="92" spans="1:25" s="12" customFormat="1" ht="27.7" customHeight="1" x14ac:dyDescent="0.2">
      <c r="A92" s="13" t="s">
        <v>216</v>
      </c>
      <c r="B92" s="14" t="s">
        <v>19</v>
      </c>
      <c r="C92" s="14" t="s">
        <v>23</v>
      </c>
      <c r="D92" s="14" t="s">
        <v>28</v>
      </c>
      <c r="E92" s="14" t="s">
        <v>60</v>
      </c>
      <c r="F92" s="14" t="s">
        <v>19</v>
      </c>
      <c r="G92" s="14" t="s">
        <v>20</v>
      </c>
      <c r="H92" s="14" t="s">
        <v>21</v>
      </c>
      <c r="I92" s="14" t="s">
        <v>217</v>
      </c>
      <c r="J92" s="15" t="s">
        <v>218</v>
      </c>
      <c r="K92" s="16">
        <f>SUM(K93+K95)</f>
        <v>215748.1</v>
      </c>
      <c r="L92" s="16">
        <f t="shared" ref="K92:M93" si="2">SUM(L93)</f>
        <v>111929.3</v>
      </c>
      <c r="M92" s="16">
        <f t="shared" si="2"/>
        <v>124821.6</v>
      </c>
      <c r="N92" s="17"/>
      <c r="O92" s="17"/>
      <c r="P92" s="17"/>
      <c r="Q92" s="17"/>
      <c r="R92" s="17"/>
      <c r="S92" s="17"/>
      <c r="T92" s="17"/>
      <c r="U92" s="17"/>
      <c r="V92" s="18"/>
      <c r="W92" s="19"/>
      <c r="X92" s="19"/>
      <c r="Y92" s="19"/>
    </row>
    <row r="93" spans="1:25" s="12" customFormat="1" ht="20.9" customHeight="1" x14ac:dyDescent="0.2">
      <c r="A93" s="13" t="s">
        <v>150</v>
      </c>
      <c r="B93" s="14" t="s">
        <v>19</v>
      </c>
      <c r="C93" s="14" t="s">
        <v>23</v>
      </c>
      <c r="D93" s="14" t="s">
        <v>28</v>
      </c>
      <c r="E93" s="14" t="s">
        <v>60</v>
      </c>
      <c r="F93" s="14" t="s">
        <v>219</v>
      </c>
      <c r="G93" s="14" t="s">
        <v>20</v>
      </c>
      <c r="H93" s="14" t="s">
        <v>21</v>
      </c>
      <c r="I93" s="14" t="s">
        <v>217</v>
      </c>
      <c r="J93" s="20" t="s">
        <v>220</v>
      </c>
      <c r="K93" s="21">
        <f t="shared" si="2"/>
        <v>215748.1</v>
      </c>
      <c r="L93" s="21">
        <f t="shared" si="2"/>
        <v>111929.3</v>
      </c>
      <c r="M93" s="21">
        <f t="shared" si="2"/>
        <v>124821.6</v>
      </c>
      <c r="N93" s="17"/>
      <c r="O93" s="17"/>
      <c r="P93" s="17"/>
      <c r="Q93" s="17"/>
      <c r="R93" s="17"/>
      <c r="S93" s="17"/>
      <c r="T93" s="17"/>
      <c r="U93" s="17"/>
      <c r="V93" s="18"/>
      <c r="W93" s="19"/>
      <c r="X93" s="19"/>
      <c r="Y93" s="19"/>
    </row>
    <row r="94" spans="1:25" s="12" customFormat="1" ht="44.15" customHeight="1" x14ac:dyDescent="0.2">
      <c r="A94" s="13" t="s">
        <v>154</v>
      </c>
      <c r="B94" s="14" t="s">
        <v>92</v>
      </c>
      <c r="C94" s="14" t="s">
        <v>23</v>
      </c>
      <c r="D94" s="14" t="s">
        <v>28</v>
      </c>
      <c r="E94" s="14" t="s">
        <v>60</v>
      </c>
      <c r="F94" s="14" t="s">
        <v>219</v>
      </c>
      <c r="G94" s="14" t="s">
        <v>52</v>
      </c>
      <c r="H94" s="14" t="s">
        <v>21</v>
      </c>
      <c r="I94" s="14" t="s">
        <v>217</v>
      </c>
      <c r="J94" s="26" t="s">
        <v>221</v>
      </c>
      <c r="K94" s="21">
        <v>215748.1</v>
      </c>
      <c r="L94" s="21">
        <v>111929.3</v>
      </c>
      <c r="M94" s="21">
        <v>124821.6</v>
      </c>
      <c r="N94" s="17"/>
      <c r="O94" s="17"/>
      <c r="P94" s="17"/>
      <c r="Q94" s="17"/>
      <c r="R94" s="17"/>
      <c r="S94" s="17"/>
      <c r="T94" s="17"/>
      <c r="U94" s="17"/>
      <c r="V94" s="18"/>
      <c r="W94" s="19"/>
      <c r="X94" s="19"/>
      <c r="Y94" s="19"/>
    </row>
    <row r="95" spans="1:25" s="12" customFormat="1" ht="109.55" hidden="1" customHeight="1" x14ac:dyDescent="0.2">
      <c r="A95" s="13" t="s">
        <v>222</v>
      </c>
      <c r="B95" s="14" t="s">
        <v>92</v>
      </c>
      <c r="C95" s="14" t="s">
        <v>23</v>
      </c>
      <c r="D95" s="14" t="s">
        <v>28</v>
      </c>
      <c r="E95" s="14" t="s">
        <v>60</v>
      </c>
      <c r="F95" s="14" t="s">
        <v>223</v>
      </c>
      <c r="G95" s="14" t="s">
        <v>52</v>
      </c>
      <c r="H95" s="14" t="s">
        <v>21</v>
      </c>
      <c r="I95" s="14" t="s">
        <v>217</v>
      </c>
      <c r="J95" s="26" t="s">
        <v>224</v>
      </c>
      <c r="K95" s="21">
        <v>0</v>
      </c>
      <c r="L95" s="21">
        <v>0</v>
      </c>
      <c r="M95" s="21">
        <v>0</v>
      </c>
      <c r="N95" s="17"/>
      <c r="O95" s="17"/>
      <c r="P95" s="17"/>
      <c r="Q95" s="17"/>
      <c r="R95" s="17"/>
      <c r="S95" s="17"/>
      <c r="T95" s="17"/>
      <c r="U95" s="17"/>
      <c r="V95" s="18"/>
      <c r="W95" s="19"/>
      <c r="X95" s="19"/>
      <c r="Y95" s="19"/>
    </row>
    <row r="96" spans="1:25" s="12" customFormat="1" ht="27.7" customHeight="1" x14ac:dyDescent="0.2">
      <c r="A96" s="13" t="s">
        <v>225</v>
      </c>
      <c r="B96" s="14" t="s">
        <v>19</v>
      </c>
      <c r="C96" s="14" t="s">
        <v>23</v>
      </c>
      <c r="D96" s="14" t="s">
        <v>28</v>
      </c>
      <c r="E96" s="14" t="s">
        <v>76</v>
      </c>
      <c r="F96" s="14" t="s">
        <v>19</v>
      </c>
      <c r="G96" s="14" t="s">
        <v>20</v>
      </c>
      <c r="H96" s="14" t="s">
        <v>21</v>
      </c>
      <c r="I96" s="14" t="s">
        <v>217</v>
      </c>
      <c r="J96" s="15" t="s">
        <v>226</v>
      </c>
      <c r="K96" s="16">
        <f>SUM(K97:K114)</f>
        <v>942965.34343999997</v>
      </c>
      <c r="L96" s="16">
        <f>SUM(L97:L114)</f>
        <v>379708.85540999996</v>
      </c>
      <c r="M96" s="16">
        <f>SUM(M97:M114)</f>
        <v>289780.05540999997</v>
      </c>
      <c r="N96" s="17"/>
      <c r="O96" s="17"/>
      <c r="P96" s="17"/>
      <c r="Q96" s="17"/>
      <c r="R96" s="17"/>
      <c r="S96" s="17"/>
      <c r="T96" s="17"/>
      <c r="U96" s="17"/>
      <c r="V96" s="18"/>
      <c r="W96" s="19"/>
      <c r="X96" s="19"/>
      <c r="Y96" s="19"/>
    </row>
    <row r="97" spans="1:25" s="12" customFormat="1" ht="57.25" customHeight="1" x14ac:dyDescent="0.2">
      <c r="A97" s="13" t="s">
        <v>179</v>
      </c>
      <c r="B97" s="14" t="s">
        <v>92</v>
      </c>
      <c r="C97" s="14" t="s">
        <v>23</v>
      </c>
      <c r="D97" s="14" t="s">
        <v>28</v>
      </c>
      <c r="E97" s="14" t="s">
        <v>76</v>
      </c>
      <c r="F97" s="14" t="s">
        <v>227</v>
      </c>
      <c r="G97" s="14" t="s">
        <v>52</v>
      </c>
      <c r="H97" s="14" t="s">
        <v>21</v>
      </c>
      <c r="I97" s="14" t="s">
        <v>217</v>
      </c>
      <c r="J97" s="27" t="s">
        <v>228</v>
      </c>
      <c r="K97" s="21">
        <f>62910.1+35863.12027</f>
        <v>98773.220269999991</v>
      </c>
      <c r="L97" s="21">
        <v>80000</v>
      </c>
      <c r="M97" s="21">
        <v>0</v>
      </c>
      <c r="N97" s="17"/>
      <c r="O97" s="17"/>
      <c r="P97" s="17"/>
      <c r="Q97" s="17"/>
      <c r="R97" s="17"/>
      <c r="S97" s="17"/>
      <c r="T97" s="17"/>
      <c r="U97" s="17"/>
      <c r="V97" s="18"/>
      <c r="W97" s="19"/>
      <c r="X97" s="19"/>
      <c r="Y97" s="19"/>
    </row>
    <row r="98" spans="1:25" s="12" customFormat="1" ht="101.9" customHeight="1" x14ac:dyDescent="0.25">
      <c r="A98" s="13" t="s">
        <v>182</v>
      </c>
      <c r="B98" s="14" t="s">
        <v>92</v>
      </c>
      <c r="C98" s="14" t="s">
        <v>23</v>
      </c>
      <c r="D98" s="14" t="s">
        <v>28</v>
      </c>
      <c r="E98" s="14" t="s">
        <v>76</v>
      </c>
      <c r="F98" s="14" t="s">
        <v>229</v>
      </c>
      <c r="G98" s="14" t="s">
        <v>52</v>
      </c>
      <c r="H98" s="14" t="s">
        <v>21</v>
      </c>
      <c r="I98" s="14" t="s">
        <v>217</v>
      </c>
      <c r="J98" s="28" t="s">
        <v>230</v>
      </c>
      <c r="K98" s="21">
        <v>85901.2</v>
      </c>
      <c r="L98" s="21">
        <v>54604.5</v>
      </c>
      <c r="M98" s="21">
        <v>54604.5</v>
      </c>
      <c r="N98" s="17"/>
      <c r="O98" s="17"/>
      <c r="P98" s="17"/>
      <c r="Q98" s="17"/>
      <c r="R98" s="17"/>
      <c r="S98" s="17"/>
      <c r="T98" s="17"/>
      <c r="U98" s="17"/>
      <c r="V98" s="18"/>
      <c r="W98" s="19"/>
      <c r="X98" s="19"/>
      <c r="Y98" s="19"/>
    </row>
    <row r="99" spans="1:25" s="12" customFormat="1" ht="61.5" hidden="1" customHeight="1" x14ac:dyDescent="0.2">
      <c r="A99" s="13" t="s">
        <v>231</v>
      </c>
      <c r="B99" s="14" t="s">
        <v>92</v>
      </c>
      <c r="C99" s="14" t="s">
        <v>23</v>
      </c>
      <c r="D99" s="14" t="s">
        <v>28</v>
      </c>
      <c r="E99" s="14" t="s">
        <v>88</v>
      </c>
      <c r="F99" s="14" t="s">
        <v>232</v>
      </c>
      <c r="G99" s="14" t="s">
        <v>52</v>
      </c>
      <c r="H99" s="14" t="s">
        <v>21</v>
      </c>
      <c r="I99" s="14" t="s">
        <v>217</v>
      </c>
      <c r="J99" s="29" t="s">
        <v>233</v>
      </c>
      <c r="K99" s="21"/>
      <c r="L99" s="21"/>
      <c r="M99" s="21"/>
      <c r="N99" s="17"/>
      <c r="O99" s="17"/>
      <c r="P99" s="17"/>
      <c r="Q99" s="17"/>
      <c r="R99" s="17"/>
      <c r="S99" s="17"/>
      <c r="T99" s="17"/>
      <c r="U99" s="17"/>
      <c r="V99" s="18"/>
      <c r="W99" s="19"/>
      <c r="X99" s="19"/>
      <c r="Y99" s="19"/>
    </row>
    <row r="100" spans="1:25" s="12" customFormat="1" ht="117" hidden="1" customHeight="1" x14ac:dyDescent="0.2">
      <c r="A100" s="13" t="s">
        <v>234</v>
      </c>
      <c r="B100" s="14" t="s">
        <v>92</v>
      </c>
      <c r="C100" s="14" t="s">
        <v>23</v>
      </c>
      <c r="D100" s="14" t="s">
        <v>28</v>
      </c>
      <c r="E100" s="14" t="s">
        <v>88</v>
      </c>
      <c r="F100" s="14" t="s">
        <v>235</v>
      </c>
      <c r="G100" s="14" t="s">
        <v>52</v>
      </c>
      <c r="H100" s="14" t="s">
        <v>21</v>
      </c>
      <c r="I100" s="14" t="s">
        <v>217</v>
      </c>
      <c r="J100" s="29" t="s">
        <v>236</v>
      </c>
      <c r="K100" s="21"/>
      <c r="L100" s="21"/>
      <c r="M100" s="21"/>
      <c r="N100" s="17"/>
      <c r="O100" s="17"/>
      <c r="P100" s="17"/>
      <c r="Q100" s="17"/>
      <c r="R100" s="17"/>
      <c r="S100" s="17"/>
      <c r="T100" s="17"/>
      <c r="U100" s="17"/>
      <c r="V100" s="18"/>
      <c r="W100" s="19"/>
      <c r="X100" s="19"/>
      <c r="Y100" s="19"/>
    </row>
    <row r="101" spans="1:25" s="12" customFormat="1" ht="108" hidden="1" customHeight="1" x14ac:dyDescent="0.2">
      <c r="A101" s="13" t="s">
        <v>237</v>
      </c>
      <c r="B101" s="14" t="s">
        <v>92</v>
      </c>
      <c r="C101" s="14" t="s">
        <v>23</v>
      </c>
      <c r="D101" s="14" t="s">
        <v>28</v>
      </c>
      <c r="E101" s="14" t="s">
        <v>88</v>
      </c>
      <c r="F101" s="14" t="s">
        <v>238</v>
      </c>
      <c r="G101" s="14" t="s">
        <v>52</v>
      </c>
      <c r="H101" s="14" t="s">
        <v>21</v>
      </c>
      <c r="I101" s="14" t="s">
        <v>217</v>
      </c>
      <c r="J101" s="29" t="s">
        <v>239</v>
      </c>
      <c r="K101" s="21"/>
      <c r="L101" s="21"/>
      <c r="M101" s="21"/>
      <c r="N101" s="17"/>
      <c r="O101" s="17"/>
      <c r="P101" s="17"/>
      <c r="Q101" s="17"/>
      <c r="R101" s="17"/>
      <c r="S101" s="17"/>
      <c r="T101" s="17"/>
      <c r="U101" s="17"/>
      <c r="V101" s="18"/>
      <c r="W101" s="19"/>
      <c r="X101" s="19"/>
      <c r="Y101" s="19"/>
    </row>
    <row r="102" spans="1:25" s="12" customFormat="1" ht="81.7" hidden="1" customHeight="1" x14ac:dyDescent="0.2">
      <c r="A102" s="13" t="s">
        <v>240</v>
      </c>
      <c r="B102" s="14" t="s">
        <v>92</v>
      </c>
      <c r="C102" s="14" t="s">
        <v>23</v>
      </c>
      <c r="D102" s="14" t="s">
        <v>28</v>
      </c>
      <c r="E102" s="14" t="s">
        <v>88</v>
      </c>
      <c r="F102" s="14" t="s">
        <v>241</v>
      </c>
      <c r="G102" s="14" t="s">
        <v>52</v>
      </c>
      <c r="H102" s="14" t="s">
        <v>21</v>
      </c>
      <c r="I102" s="14" t="s">
        <v>217</v>
      </c>
      <c r="J102" s="29" t="s">
        <v>242</v>
      </c>
      <c r="K102" s="21"/>
      <c r="L102" s="21">
        <v>0</v>
      </c>
      <c r="M102" s="21">
        <v>0</v>
      </c>
      <c r="N102" s="17"/>
      <c r="O102" s="17"/>
      <c r="P102" s="17"/>
      <c r="Q102" s="17"/>
      <c r="R102" s="17"/>
      <c r="S102" s="17"/>
      <c r="T102" s="17"/>
      <c r="U102" s="17"/>
      <c r="V102" s="18"/>
      <c r="W102" s="19"/>
      <c r="X102" s="19"/>
      <c r="Y102" s="19"/>
    </row>
    <row r="103" spans="1:25" s="12" customFormat="1" ht="84.75" hidden="1" customHeight="1" x14ac:dyDescent="0.2">
      <c r="A103" s="13" t="s">
        <v>243</v>
      </c>
      <c r="B103" s="14" t="s">
        <v>92</v>
      </c>
      <c r="C103" s="14" t="s">
        <v>23</v>
      </c>
      <c r="D103" s="14" t="s">
        <v>28</v>
      </c>
      <c r="E103" s="14" t="s">
        <v>88</v>
      </c>
      <c r="F103" s="14" t="s">
        <v>244</v>
      </c>
      <c r="G103" s="14" t="s">
        <v>52</v>
      </c>
      <c r="H103" s="14" t="s">
        <v>21</v>
      </c>
      <c r="I103" s="14" t="s">
        <v>217</v>
      </c>
      <c r="J103" s="29" t="s">
        <v>245</v>
      </c>
      <c r="K103" s="21"/>
      <c r="L103" s="21">
        <v>0</v>
      </c>
      <c r="M103" s="21">
        <v>0</v>
      </c>
      <c r="N103" s="17"/>
      <c r="O103" s="17"/>
      <c r="P103" s="17"/>
      <c r="Q103" s="17"/>
      <c r="R103" s="17"/>
      <c r="S103" s="17"/>
      <c r="T103" s="17"/>
      <c r="U103" s="17"/>
      <c r="V103" s="18"/>
      <c r="W103" s="19"/>
      <c r="X103" s="19"/>
      <c r="Y103" s="19"/>
    </row>
    <row r="104" spans="1:25" s="12" customFormat="1" ht="74.25" customHeight="1" x14ac:dyDescent="0.2">
      <c r="A104" s="13" t="s">
        <v>185</v>
      </c>
      <c r="B104" s="14" t="s">
        <v>92</v>
      </c>
      <c r="C104" s="14" t="s">
        <v>23</v>
      </c>
      <c r="D104" s="14" t="s">
        <v>28</v>
      </c>
      <c r="E104" s="14" t="s">
        <v>88</v>
      </c>
      <c r="F104" s="14" t="s">
        <v>246</v>
      </c>
      <c r="G104" s="14" t="s">
        <v>52</v>
      </c>
      <c r="H104" s="14" t="s">
        <v>21</v>
      </c>
      <c r="I104" s="14" t="s">
        <v>217</v>
      </c>
      <c r="J104" s="29" t="s">
        <v>247</v>
      </c>
      <c r="K104" s="21">
        <f>11234.8+33698.7</f>
        <v>44933.5</v>
      </c>
      <c r="L104" s="21">
        <f>12532.7+33886.3</f>
        <v>46419</v>
      </c>
      <c r="M104" s="21">
        <f>13997.7+34276.9</f>
        <v>48274.600000000006</v>
      </c>
      <c r="N104" s="17"/>
      <c r="O104" s="17"/>
      <c r="P104" s="17"/>
      <c r="Q104" s="17"/>
      <c r="R104" s="17"/>
      <c r="S104" s="17"/>
      <c r="T104" s="17"/>
      <c r="U104" s="17"/>
      <c r="V104" s="18"/>
      <c r="W104" s="19"/>
      <c r="X104" s="19"/>
      <c r="Y104" s="19"/>
    </row>
    <row r="105" spans="1:25" s="12" customFormat="1" ht="33.799999999999997" customHeight="1" x14ac:dyDescent="0.2">
      <c r="A105" s="13" t="s">
        <v>248</v>
      </c>
      <c r="B105" s="14" t="s">
        <v>92</v>
      </c>
      <c r="C105" s="14" t="s">
        <v>23</v>
      </c>
      <c r="D105" s="14" t="s">
        <v>28</v>
      </c>
      <c r="E105" s="14" t="s">
        <v>88</v>
      </c>
      <c r="F105" s="14" t="s">
        <v>249</v>
      </c>
      <c r="G105" s="14" t="s">
        <v>52</v>
      </c>
      <c r="H105" s="14" t="s">
        <v>21</v>
      </c>
      <c r="I105" s="14" t="s">
        <v>217</v>
      </c>
      <c r="J105" s="29" t="s">
        <v>250</v>
      </c>
      <c r="K105" s="21">
        <v>7680</v>
      </c>
      <c r="L105" s="21">
        <v>0</v>
      </c>
      <c r="M105" s="21">
        <v>0</v>
      </c>
      <c r="N105" s="17"/>
      <c r="O105" s="17"/>
      <c r="P105" s="17"/>
      <c r="Q105" s="17"/>
      <c r="R105" s="17"/>
      <c r="S105" s="17"/>
      <c r="T105" s="17"/>
      <c r="U105" s="17"/>
      <c r="V105" s="18"/>
      <c r="W105" s="19"/>
      <c r="X105" s="19"/>
      <c r="Y105" s="19"/>
    </row>
    <row r="106" spans="1:25" s="12" customFormat="1" ht="61.15" customHeight="1" x14ac:dyDescent="0.2">
      <c r="A106" s="13" t="s">
        <v>188</v>
      </c>
      <c r="B106" s="14" t="s">
        <v>92</v>
      </c>
      <c r="C106" s="14" t="s">
        <v>23</v>
      </c>
      <c r="D106" s="14" t="s">
        <v>28</v>
      </c>
      <c r="E106" s="14" t="s">
        <v>88</v>
      </c>
      <c r="F106" s="14" t="s">
        <v>251</v>
      </c>
      <c r="G106" s="14" t="s">
        <v>52</v>
      </c>
      <c r="H106" s="14" t="s">
        <v>21</v>
      </c>
      <c r="I106" s="14" t="s">
        <v>217</v>
      </c>
      <c r="J106" s="29" t="s">
        <v>252</v>
      </c>
      <c r="K106" s="21">
        <f>695.6+1770.6</f>
        <v>2466.1999999999998</v>
      </c>
      <c r="L106" s="21">
        <f>695.6+1737</f>
        <v>2432.6</v>
      </c>
      <c r="M106" s="21">
        <f>695.6+1701.7</f>
        <v>2397.3000000000002</v>
      </c>
      <c r="N106" s="17"/>
      <c r="O106" s="17"/>
      <c r="P106" s="17"/>
      <c r="Q106" s="17"/>
      <c r="R106" s="17"/>
      <c r="S106" s="17"/>
      <c r="T106" s="17"/>
      <c r="U106" s="17"/>
      <c r="V106" s="18"/>
      <c r="W106" s="19"/>
      <c r="X106" s="19"/>
      <c r="Y106" s="19"/>
    </row>
    <row r="107" spans="1:25" s="12" customFormat="1" ht="64.55" hidden="1" customHeight="1" x14ac:dyDescent="0.2">
      <c r="A107" s="13" t="s">
        <v>253</v>
      </c>
      <c r="B107" s="14" t="s">
        <v>92</v>
      </c>
      <c r="C107" s="14" t="s">
        <v>23</v>
      </c>
      <c r="D107" s="14" t="s">
        <v>28</v>
      </c>
      <c r="E107" s="14" t="s">
        <v>88</v>
      </c>
      <c r="F107" s="14" t="s">
        <v>254</v>
      </c>
      <c r="G107" s="14" t="s">
        <v>52</v>
      </c>
      <c r="H107" s="14" t="s">
        <v>21</v>
      </c>
      <c r="I107" s="14" t="s">
        <v>217</v>
      </c>
      <c r="J107" s="29" t="s">
        <v>255</v>
      </c>
      <c r="K107" s="21"/>
      <c r="L107" s="21"/>
      <c r="M107" s="21"/>
      <c r="N107" s="17"/>
      <c r="O107" s="17"/>
      <c r="P107" s="17"/>
      <c r="Q107" s="17"/>
      <c r="R107" s="17"/>
      <c r="S107" s="17"/>
      <c r="T107" s="17"/>
      <c r="U107" s="17"/>
      <c r="V107" s="18"/>
      <c r="W107" s="19"/>
      <c r="X107" s="19"/>
      <c r="Y107" s="19"/>
    </row>
    <row r="108" spans="1:25" s="12" customFormat="1" ht="41.3" hidden="1" customHeight="1" x14ac:dyDescent="0.2">
      <c r="A108" s="13" t="s">
        <v>253</v>
      </c>
      <c r="B108" s="14" t="s">
        <v>92</v>
      </c>
      <c r="C108" s="14" t="s">
        <v>23</v>
      </c>
      <c r="D108" s="14" t="s">
        <v>28</v>
      </c>
      <c r="E108" s="14" t="s">
        <v>88</v>
      </c>
      <c r="F108" s="14" t="s">
        <v>256</v>
      </c>
      <c r="G108" s="14" t="s">
        <v>52</v>
      </c>
      <c r="H108" s="14" t="s">
        <v>21</v>
      </c>
      <c r="I108" s="14" t="s">
        <v>217</v>
      </c>
      <c r="J108" s="29" t="s">
        <v>257</v>
      </c>
      <c r="K108" s="21"/>
      <c r="L108" s="21"/>
      <c r="M108" s="21"/>
      <c r="N108" s="17"/>
      <c r="O108" s="17"/>
      <c r="P108" s="17"/>
      <c r="Q108" s="17"/>
      <c r="R108" s="17"/>
      <c r="S108" s="17"/>
      <c r="T108" s="17"/>
      <c r="U108" s="17"/>
      <c r="V108" s="18"/>
      <c r="W108" s="19"/>
      <c r="X108" s="19"/>
      <c r="Y108" s="19"/>
    </row>
    <row r="109" spans="1:25" s="12" customFormat="1" ht="44.7" customHeight="1" x14ac:dyDescent="0.2">
      <c r="A109" s="13" t="s">
        <v>191</v>
      </c>
      <c r="B109" s="14" t="s">
        <v>92</v>
      </c>
      <c r="C109" s="14" t="s">
        <v>23</v>
      </c>
      <c r="D109" s="14" t="s">
        <v>28</v>
      </c>
      <c r="E109" s="14" t="s">
        <v>88</v>
      </c>
      <c r="F109" s="14" t="s">
        <v>258</v>
      </c>
      <c r="G109" s="14" t="s">
        <v>52</v>
      </c>
      <c r="H109" s="14" t="s">
        <v>21</v>
      </c>
      <c r="I109" s="14" t="s">
        <v>217</v>
      </c>
      <c r="J109" s="29" t="s">
        <v>259</v>
      </c>
      <c r="K109" s="21">
        <f>163.4+3921.1+120.2+378.9</f>
        <v>4583.5999999999995</v>
      </c>
      <c r="L109" s="21">
        <f>120.2+376.5</f>
        <v>496.7</v>
      </c>
      <c r="M109" s="21">
        <f>120.2+372.8</f>
        <v>493</v>
      </c>
      <c r="N109" s="17"/>
      <c r="O109" s="17"/>
      <c r="P109" s="17"/>
      <c r="Q109" s="17"/>
      <c r="R109" s="17"/>
      <c r="S109" s="17"/>
      <c r="T109" s="17"/>
      <c r="U109" s="17"/>
      <c r="V109" s="18"/>
      <c r="W109" s="19"/>
      <c r="X109" s="19"/>
      <c r="Y109" s="19"/>
    </row>
    <row r="110" spans="1:25" s="12" customFormat="1" ht="44.7" hidden="1" customHeight="1" x14ac:dyDescent="0.2">
      <c r="A110" s="13" t="s">
        <v>222</v>
      </c>
      <c r="B110" s="14" t="s">
        <v>92</v>
      </c>
      <c r="C110" s="14" t="s">
        <v>23</v>
      </c>
      <c r="D110" s="14" t="s">
        <v>28</v>
      </c>
      <c r="E110" s="14" t="s">
        <v>88</v>
      </c>
      <c r="F110" s="14" t="s">
        <v>260</v>
      </c>
      <c r="G110" s="14" t="s">
        <v>52</v>
      </c>
      <c r="H110" s="14" t="s">
        <v>21</v>
      </c>
      <c r="I110" s="14" t="s">
        <v>217</v>
      </c>
      <c r="J110" s="29" t="s">
        <v>261</v>
      </c>
      <c r="K110" s="30"/>
      <c r="L110" s="30"/>
      <c r="M110" s="30"/>
      <c r="N110" s="17"/>
      <c r="O110" s="17"/>
      <c r="P110" s="17"/>
      <c r="Q110" s="17"/>
      <c r="R110" s="17"/>
      <c r="S110" s="17"/>
      <c r="T110" s="17"/>
      <c r="U110" s="17"/>
      <c r="V110" s="18"/>
      <c r="W110" s="19"/>
      <c r="X110" s="19"/>
      <c r="Y110" s="19"/>
    </row>
    <row r="111" spans="1:25" s="12" customFormat="1" ht="90.7" customHeight="1" x14ac:dyDescent="0.2">
      <c r="A111" s="13" t="s">
        <v>195</v>
      </c>
      <c r="B111" s="14" t="s">
        <v>92</v>
      </c>
      <c r="C111" s="14" t="s">
        <v>23</v>
      </c>
      <c r="D111" s="14" t="s">
        <v>28</v>
      </c>
      <c r="E111" s="14" t="s">
        <v>88</v>
      </c>
      <c r="F111" s="14" t="s">
        <v>262</v>
      </c>
      <c r="G111" s="14" t="s">
        <v>52</v>
      </c>
      <c r="H111" s="14" t="s">
        <v>21</v>
      </c>
      <c r="I111" s="14" t="s">
        <v>217</v>
      </c>
      <c r="J111" s="29" t="s">
        <v>263</v>
      </c>
      <c r="K111" s="21">
        <v>261.90791999999999</v>
      </c>
      <c r="L111" s="21">
        <v>261.90791999999999</v>
      </c>
      <c r="M111" s="21">
        <v>261.90791999999999</v>
      </c>
      <c r="N111" s="17"/>
      <c r="O111" s="17"/>
      <c r="P111" s="17"/>
      <c r="Q111" s="17"/>
      <c r="R111" s="17"/>
      <c r="S111" s="17"/>
      <c r="T111" s="17"/>
      <c r="U111" s="17"/>
      <c r="V111" s="18"/>
      <c r="W111" s="19"/>
      <c r="X111" s="19"/>
      <c r="Y111" s="19"/>
    </row>
    <row r="112" spans="1:25" s="12" customFormat="1" ht="46.55" hidden="1" customHeight="1" x14ac:dyDescent="0.2">
      <c r="A112" s="13" t="s">
        <v>240</v>
      </c>
      <c r="B112" s="14" t="s">
        <v>92</v>
      </c>
      <c r="C112" s="14" t="s">
        <v>23</v>
      </c>
      <c r="D112" s="14" t="s">
        <v>28</v>
      </c>
      <c r="E112" s="14" t="s">
        <v>88</v>
      </c>
      <c r="F112" s="14" t="s">
        <v>260</v>
      </c>
      <c r="G112" s="14" t="s">
        <v>52</v>
      </c>
      <c r="H112" s="14" t="s">
        <v>21</v>
      </c>
      <c r="I112" s="14" t="s">
        <v>217</v>
      </c>
      <c r="J112" s="29" t="s">
        <v>261</v>
      </c>
      <c r="K112" s="21"/>
      <c r="L112" s="21"/>
      <c r="M112" s="21"/>
      <c r="N112" s="17"/>
      <c r="O112" s="17"/>
      <c r="P112" s="17"/>
      <c r="Q112" s="17"/>
      <c r="R112" s="17"/>
      <c r="S112" s="17"/>
      <c r="T112" s="17"/>
      <c r="U112" s="17"/>
      <c r="V112" s="18"/>
      <c r="W112" s="19"/>
      <c r="X112" s="19"/>
      <c r="Y112" s="19"/>
    </row>
    <row r="113" spans="1:25" s="12" customFormat="1" ht="46.55" hidden="1" customHeight="1" x14ac:dyDescent="0.2">
      <c r="A113" s="13" t="s">
        <v>243</v>
      </c>
      <c r="B113" s="14" t="s">
        <v>92</v>
      </c>
      <c r="C113" s="14" t="s">
        <v>23</v>
      </c>
      <c r="D113" s="14" t="s">
        <v>28</v>
      </c>
      <c r="E113" s="14" t="s">
        <v>88</v>
      </c>
      <c r="F113" s="14" t="s">
        <v>264</v>
      </c>
      <c r="G113" s="14" t="s">
        <v>52</v>
      </c>
      <c r="H113" s="14" t="s">
        <v>21</v>
      </c>
      <c r="I113" s="14" t="s">
        <v>217</v>
      </c>
      <c r="J113" s="29" t="s">
        <v>265</v>
      </c>
      <c r="K113" s="21"/>
      <c r="L113" s="21"/>
      <c r="M113" s="21"/>
      <c r="N113" s="17"/>
      <c r="O113" s="17"/>
      <c r="P113" s="17"/>
      <c r="Q113" s="17"/>
      <c r="R113" s="17"/>
      <c r="S113" s="17"/>
      <c r="T113" s="17"/>
      <c r="U113" s="17"/>
      <c r="V113" s="18"/>
      <c r="W113" s="19"/>
      <c r="X113" s="19"/>
      <c r="Y113" s="19"/>
    </row>
    <row r="114" spans="1:25" s="12" customFormat="1" ht="26.7" customHeight="1" x14ac:dyDescent="0.2">
      <c r="A114" s="13" t="s">
        <v>266</v>
      </c>
      <c r="B114" s="14" t="s">
        <v>92</v>
      </c>
      <c r="C114" s="14" t="s">
        <v>23</v>
      </c>
      <c r="D114" s="14" t="s">
        <v>28</v>
      </c>
      <c r="E114" s="14" t="s">
        <v>99</v>
      </c>
      <c r="F114" s="14" t="s">
        <v>267</v>
      </c>
      <c r="G114" s="14" t="s">
        <v>52</v>
      </c>
      <c r="H114" s="14" t="s">
        <v>21</v>
      </c>
      <c r="I114" s="14" t="s">
        <v>217</v>
      </c>
      <c r="J114" s="20" t="s">
        <v>268</v>
      </c>
      <c r="K114" s="21">
        <f>17015.5+500+10000+556460.7+1115.52+91656.47729+14619.65796+6126.46+871.4</f>
        <v>698365.71524999989</v>
      </c>
      <c r="L114" s="21">
        <f>17015.5+871.4+11745.4+134218.86+25516.52749+6126.46</f>
        <v>195494.14748999997</v>
      </c>
      <c r="M114" s="21">
        <f>17015.5+871.4+134218.86+25516.52749+6126.46</f>
        <v>183748.74748999998</v>
      </c>
      <c r="N114" s="17"/>
      <c r="O114" s="17"/>
      <c r="P114" s="17"/>
      <c r="Q114" s="17"/>
      <c r="R114" s="17"/>
      <c r="S114" s="17"/>
      <c r="T114" s="17"/>
      <c r="U114" s="17"/>
      <c r="V114" s="18"/>
      <c r="W114" s="19"/>
      <c r="X114" s="19"/>
      <c r="Y114" s="19"/>
    </row>
    <row r="115" spans="1:25" s="12" customFormat="1" ht="27" customHeight="1" x14ac:dyDescent="0.2">
      <c r="A115" s="13" t="s">
        <v>269</v>
      </c>
      <c r="B115" s="14" t="s">
        <v>19</v>
      </c>
      <c r="C115" s="14" t="s">
        <v>23</v>
      </c>
      <c r="D115" s="14" t="s">
        <v>28</v>
      </c>
      <c r="E115" s="14" t="s">
        <v>101</v>
      </c>
      <c r="F115" s="14" t="s">
        <v>19</v>
      </c>
      <c r="G115" s="14" t="s">
        <v>20</v>
      </c>
      <c r="H115" s="14" t="s">
        <v>21</v>
      </c>
      <c r="I115" s="14" t="s">
        <v>217</v>
      </c>
      <c r="J115" s="15" t="s">
        <v>270</v>
      </c>
      <c r="K115" s="31">
        <f>SUM(K116,K118,K120,K122,K124,K126)</f>
        <v>1960993.4770000002</v>
      </c>
      <c r="L115" s="16">
        <f>SUM(L116,L118,L120,L122,L124,L126)</f>
        <v>2151997.395</v>
      </c>
      <c r="M115" s="16">
        <f>SUM(M116,M118,M120,M122,M124,M126)</f>
        <v>2250044.8280000002</v>
      </c>
      <c r="N115" s="17"/>
      <c r="O115" s="17"/>
      <c r="P115" s="17"/>
      <c r="Q115" s="17"/>
      <c r="R115" s="17"/>
      <c r="S115" s="17"/>
      <c r="T115" s="17"/>
      <c r="U115" s="17"/>
      <c r="V115" s="18"/>
      <c r="W115" s="19"/>
      <c r="X115" s="19"/>
      <c r="Y115" s="19"/>
    </row>
    <row r="116" spans="1:25" s="12" customFormat="1" ht="27" customHeight="1" x14ac:dyDescent="0.2">
      <c r="A116" s="13" t="s">
        <v>271</v>
      </c>
      <c r="B116" s="14" t="s">
        <v>92</v>
      </c>
      <c r="C116" s="14" t="s">
        <v>23</v>
      </c>
      <c r="D116" s="14" t="s">
        <v>28</v>
      </c>
      <c r="E116" s="14" t="s">
        <v>101</v>
      </c>
      <c r="F116" s="14" t="s">
        <v>272</v>
      </c>
      <c r="G116" s="14" t="s">
        <v>20</v>
      </c>
      <c r="H116" s="14" t="s">
        <v>21</v>
      </c>
      <c r="I116" s="14" t="s">
        <v>217</v>
      </c>
      <c r="J116" s="20" t="s">
        <v>273</v>
      </c>
      <c r="K116" s="21">
        <f>SUM(K117)</f>
        <v>1864203.5350000001</v>
      </c>
      <c r="L116" s="21">
        <f>SUM(L117)</f>
        <v>1963127.1710000001</v>
      </c>
      <c r="M116" s="21">
        <f>SUM(M117)</f>
        <v>2119806.7239999999</v>
      </c>
      <c r="N116" s="17"/>
      <c r="O116" s="17"/>
      <c r="P116" s="17"/>
      <c r="Q116" s="17"/>
      <c r="R116" s="17"/>
      <c r="S116" s="17"/>
      <c r="T116" s="17"/>
      <c r="U116" s="17"/>
      <c r="V116" s="18"/>
      <c r="W116" s="19"/>
      <c r="X116" s="19"/>
      <c r="Y116" s="19"/>
    </row>
    <row r="117" spans="1:25" s="12" customFormat="1" ht="27" customHeight="1" x14ac:dyDescent="0.2">
      <c r="A117" s="13" t="s">
        <v>274</v>
      </c>
      <c r="B117" s="14" t="s">
        <v>92</v>
      </c>
      <c r="C117" s="14" t="s">
        <v>23</v>
      </c>
      <c r="D117" s="14" t="s">
        <v>28</v>
      </c>
      <c r="E117" s="14" t="s">
        <v>101</v>
      </c>
      <c r="F117" s="14" t="s">
        <v>272</v>
      </c>
      <c r="G117" s="14" t="s">
        <v>52</v>
      </c>
      <c r="H117" s="14" t="s">
        <v>21</v>
      </c>
      <c r="I117" s="14" t="s">
        <v>217</v>
      </c>
      <c r="J117" s="20" t="s">
        <v>275</v>
      </c>
      <c r="K117" s="21">
        <f>113872.1+93089.6+39490.8+752.16+3132+1060.6+2347.5+369009.6+902446.8+67849.7+50236.1+220679.2+13.151+224.224</f>
        <v>1864203.5350000001</v>
      </c>
      <c r="L117" s="21">
        <f>129040.7+12970+100873.1+33432.1+843.12+3546.7+1060.9+5029+407933.6+990165.2+75168.8+54204.2+148606.3+14.148+239.303</f>
        <v>1963127.1710000001</v>
      </c>
      <c r="M117" s="21">
        <f>140552.8+19279.7+107129.9+54801.5+899.88+3823.3+1061.2+5029+435674.4+1057808.7+78413.7+54204.2+160857.2+15.249+255.995</f>
        <v>2119806.7239999999</v>
      </c>
      <c r="N117" s="17"/>
      <c r="O117" s="17"/>
      <c r="P117" s="17"/>
      <c r="Q117" s="17"/>
      <c r="R117" s="17"/>
      <c r="S117" s="17"/>
      <c r="T117" s="17"/>
      <c r="U117" s="17"/>
      <c r="V117" s="18"/>
      <c r="W117" s="19"/>
      <c r="X117" s="19"/>
      <c r="Y117" s="19"/>
    </row>
    <row r="118" spans="1:25" s="12" customFormat="1" ht="42.45" customHeight="1" x14ac:dyDescent="0.2">
      <c r="A118" s="13" t="s">
        <v>276</v>
      </c>
      <c r="B118" s="14" t="s">
        <v>92</v>
      </c>
      <c r="C118" s="14" t="s">
        <v>23</v>
      </c>
      <c r="D118" s="14" t="s">
        <v>28</v>
      </c>
      <c r="E118" s="14" t="s">
        <v>101</v>
      </c>
      <c r="F118" s="14" t="s">
        <v>277</v>
      </c>
      <c r="G118" s="14" t="s">
        <v>20</v>
      </c>
      <c r="H118" s="14" t="s">
        <v>21</v>
      </c>
      <c r="I118" s="14" t="s">
        <v>217</v>
      </c>
      <c r="J118" s="20" t="s">
        <v>278</v>
      </c>
      <c r="K118" s="21">
        <f>SUM(K119)</f>
        <v>81439.5</v>
      </c>
      <c r="L118" s="21">
        <f>SUM(L119)</f>
        <v>172267.1</v>
      </c>
      <c r="M118" s="21">
        <f>SUM(M119)</f>
        <v>110156.6</v>
      </c>
      <c r="N118" s="17"/>
      <c r="O118" s="17"/>
      <c r="P118" s="17"/>
      <c r="Q118" s="17"/>
      <c r="R118" s="17"/>
      <c r="S118" s="17"/>
      <c r="T118" s="17"/>
      <c r="U118" s="17"/>
      <c r="V118" s="18"/>
      <c r="W118" s="19"/>
      <c r="X118" s="19"/>
      <c r="Y118" s="19"/>
    </row>
    <row r="119" spans="1:25" s="12" customFormat="1" ht="55.9" customHeight="1" x14ac:dyDescent="0.2">
      <c r="A119" s="13" t="s">
        <v>222</v>
      </c>
      <c r="B119" s="14" t="s">
        <v>92</v>
      </c>
      <c r="C119" s="14" t="s">
        <v>23</v>
      </c>
      <c r="D119" s="14" t="s">
        <v>28</v>
      </c>
      <c r="E119" s="14" t="s">
        <v>101</v>
      </c>
      <c r="F119" s="14" t="s">
        <v>277</v>
      </c>
      <c r="G119" s="14" t="s">
        <v>52</v>
      </c>
      <c r="H119" s="14" t="s">
        <v>21</v>
      </c>
      <c r="I119" s="14" t="s">
        <v>217</v>
      </c>
      <c r="J119" s="20" t="s">
        <v>279</v>
      </c>
      <c r="K119" s="21">
        <f>63343.8+3886+14209.7</f>
        <v>81439.5</v>
      </c>
      <c r="L119" s="21">
        <v>172267.1</v>
      </c>
      <c r="M119" s="21">
        <f>110156.6</f>
        <v>110156.6</v>
      </c>
      <c r="N119" s="17"/>
      <c r="O119" s="17"/>
      <c r="P119" s="17"/>
      <c r="Q119" s="17"/>
      <c r="R119" s="17"/>
      <c r="S119" s="17"/>
      <c r="T119" s="17"/>
      <c r="U119" s="17"/>
      <c r="V119" s="18"/>
      <c r="W119" s="19"/>
      <c r="X119" s="19"/>
      <c r="Y119" s="19"/>
    </row>
    <row r="120" spans="1:25" s="12" customFormat="1" ht="28.55" customHeight="1" x14ac:dyDescent="0.2">
      <c r="A120" s="13" t="s">
        <v>280</v>
      </c>
      <c r="B120" s="14" t="s">
        <v>92</v>
      </c>
      <c r="C120" s="14" t="s">
        <v>23</v>
      </c>
      <c r="D120" s="14" t="s">
        <v>28</v>
      </c>
      <c r="E120" s="14" t="s">
        <v>115</v>
      </c>
      <c r="F120" s="14" t="s">
        <v>281</v>
      </c>
      <c r="G120" s="14" t="s">
        <v>20</v>
      </c>
      <c r="H120" s="14" t="s">
        <v>21</v>
      </c>
      <c r="I120" s="14" t="s">
        <v>217</v>
      </c>
      <c r="J120" s="20" t="s">
        <v>282</v>
      </c>
      <c r="K120" s="21">
        <f>SUM(K121)</f>
        <v>10618.3</v>
      </c>
      <c r="L120" s="21">
        <f>SUM(L121)</f>
        <v>11858</v>
      </c>
      <c r="M120" s="21">
        <f>SUM(M121)</f>
        <v>15132.04</v>
      </c>
      <c r="N120" s="17"/>
      <c r="O120" s="17"/>
      <c r="P120" s="17"/>
      <c r="Q120" s="17"/>
      <c r="R120" s="17"/>
      <c r="S120" s="17"/>
      <c r="T120" s="17"/>
      <c r="U120" s="17"/>
      <c r="V120" s="18"/>
      <c r="W120" s="19"/>
      <c r="X120" s="19"/>
      <c r="Y120" s="19"/>
    </row>
    <row r="121" spans="1:25" s="12" customFormat="1" ht="41.3" customHeight="1" x14ac:dyDescent="0.2">
      <c r="A121" s="13" t="s">
        <v>283</v>
      </c>
      <c r="B121" s="14" t="s">
        <v>92</v>
      </c>
      <c r="C121" s="14" t="s">
        <v>23</v>
      </c>
      <c r="D121" s="14" t="s">
        <v>28</v>
      </c>
      <c r="E121" s="14" t="s">
        <v>115</v>
      </c>
      <c r="F121" s="14" t="s">
        <v>281</v>
      </c>
      <c r="G121" s="14" t="s">
        <v>52</v>
      </c>
      <c r="H121" s="14" t="s">
        <v>21</v>
      </c>
      <c r="I121" s="14" t="s">
        <v>217</v>
      </c>
      <c r="J121" s="20" t="s">
        <v>284</v>
      </c>
      <c r="K121" s="21">
        <v>10618.3</v>
      </c>
      <c r="L121" s="21">
        <v>11858</v>
      </c>
      <c r="M121" s="21">
        <v>15132.04</v>
      </c>
      <c r="N121" s="17"/>
      <c r="O121" s="17"/>
      <c r="P121" s="17"/>
      <c r="Q121" s="17"/>
      <c r="R121" s="17"/>
      <c r="S121" s="17"/>
      <c r="T121" s="17"/>
      <c r="U121" s="17"/>
      <c r="V121" s="18"/>
      <c r="W121" s="19"/>
      <c r="X121" s="19"/>
      <c r="Y121" s="19"/>
    </row>
    <row r="122" spans="1:25" s="12" customFormat="1" ht="52.5" customHeight="1" x14ac:dyDescent="0.2">
      <c r="A122" s="13" t="s">
        <v>285</v>
      </c>
      <c r="B122" s="14" t="s">
        <v>92</v>
      </c>
      <c r="C122" s="14" t="s">
        <v>23</v>
      </c>
      <c r="D122" s="14" t="s">
        <v>28</v>
      </c>
      <c r="E122" s="14" t="s">
        <v>115</v>
      </c>
      <c r="F122" s="14" t="s">
        <v>89</v>
      </c>
      <c r="G122" s="14" t="s">
        <v>20</v>
      </c>
      <c r="H122" s="14" t="s">
        <v>21</v>
      </c>
      <c r="I122" s="14" t="s">
        <v>217</v>
      </c>
      <c r="J122" s="20" t="s">
        <v>286</v>
      </c>
      <c r="K122" s="21">
        <f>SUM(K123)</f>
        <v>201.042</v>
      </c>
      <c r="L122" s="21">
        <f>SUM(L123)</f>
        <v>10.124000000000001</v>
      </c>
      <c r="M122" s="21">
        <f>SUM(M123)</f>
        <v>10.964</v>
      </c>
      <c r="N122" s="17"/>
      <c r="O122" s="17"/>
      <c r="P122" s="17"/>
      <c r="Q122" s="17"/>
      <c r="R122" s="17"/>
      <c r="S122" s="17"/>
      <c r="T122" s="17"/>
      <c r="U122" s="17"/>
      <c r="V122" s="18"/>
      <c r="W122" s="19"/>
      <c r="X122" s="19"/>
      <c r="Y122" s="19"/>
    </row>
    <row r="123" spans="1:25" s="12" customFormat="1" ht="58.75" customHeight="1" x14ac:dyDescent="0.2">
      <c r="A123" s="13" t="s">
        <v>287</v>
      </c>
      <c r="B123" s="14" t="s">
        <v>92</v>
      </c>
      <c r="C123" s="14" t="s">
        <v>23</v>
      </c>
      <c r="D123" s="14" t="s">
        <v>28</v>
      </c>
      <c r="E123" s="14" t="s">
        <v>115</v>
      </c>
      <c r="F123" s="14" t="s">
        <v>89</v>
      </c>
      <c r="G123" s="14" t="s">
        <v>52</v>
      </c>
      <c r="H123" s="14" t="s">
        <v>21</v>
      </c>
      <c r="I123" s="14" t="s">
        <v>217</v>
      </c>
      <c r="J123" s="20" t="s">
        <v>288</v>
      </c>
      <c r="K123" s="21">
        <v>201.042</v>
      </c>
      <c r="L123" s="21">
        <v>10.124000000000001</v>
      </c>
      <c r="M123" s="21">
        <v>10.964</v>
      </c>
      <c r="N123" s="17"/>
      <c r="O123" s="17"/>
      <c r="P123" s="17"/>
      <c r="Q123" s="17"/>
      <c r="R123" s="17"/>
      <c r="S123" s="17"/>
      <c r="T123" s="17"/>
      <c r="U123" s="17"/>
      <c r="V123" s="18"/>
      <c r="W123" s="19"/>
      <c r="X123" s="19"/>
      <c r="Y123" s="19"/>
    </row>
    <row r="124" spans="1:25" s="12" customFormat="1" ht="53.5" hidden="1" customHeight="1" x14ac:dyDescent="0.2">
      <c r="A124" s="13" t="s">
        <v>289</v>
      </c>
      <c r="B124" s="14" t="s">
        <v>92</v>
      </c>
      <c r="C124" s="14" t="s">
        <v>23</v>
      </c>
      <c r="D124" s="14" t="s">
        <v>28</v>
      </c>
      <c r="E124" s="14" t="s">
        <v>115</v>
      </c>
      <c r="F124" s="14" t="s">
        <v>290</v>
      </c>
      <c r="G124" s="14" t="s">
        <v>20</v>
      </c>
      <c r="H124" s="14" t="s">
        <v>21</v>
      </c>
      <c r="I124" s="14" t="s">
        <v>217</v>
      </c>
      <c r="J124" s="20" t="s">
        <v>291</v>
      </c>
      <c r="K124" s="21">
        <f>SUM(K125)</f>
        <v>4531.1000000000004</v>
      </c>
      <c r="L124" s="21">
        <f>SUM(L125)</f>
        <v>4735</v>
      </c>
      <c r="M124" s="21">
        <f>SUM(M125)</f>
        <v>4938.5</v>
      </c>
      <c r="N124" s="17"/>
      <c r="O124" s="17"/>
      <c r="P124" s="17"/>
      <c r="Q124" s="17"/>
      <c r="R124" s="17"/>
      <c r="S124" s="17"/>
      <c r="T124" s="17"/>
      <c r="U124" s="17"/>
      <c r="V124" s="18"/>
      <c r="W124" s="19"/>
      <c r="X124" s="19"/>
      <c r="Y124" s="19"/>
    </row>
    <row r="125" spans="1:25" s="12" customFormat="1" ht="62.15" customHeight="1" x14ac:dyDescent="0.2">
      <c r="A125" s="13" t="s">
        <v>292</v>
      </c>
      <c r="B125" s="14" t="s">
        <v>92</v>
      </c>
      <c r="C125" s="14" t="s">
        <v>23</v>
      </c>
      <c r="D125" s="14" t="s">
        <v>28</v>
      </c>
      <c r="E125" s="14" t="s">
        <v>115</v>
      </c>
      <c r="F125" s="14" t="s">
        <v>293</v>
      </c>
      <c r="G125" s="14" t="s">
        <v>52</v>
      </c>
      <c r="H125" s="14" t="s">
        <v>21</v>
      </c>
      <c r="I125" s="14" t="s">
        <v>217</v>
      </c>
      <c r="J125" s="20" t="s">
        <v>294</v>
      </c>
      <c r="K125" s="21">
        <v>4531.1000000000004</v>
      </c>
      <c r="L125" s="21">
        <v>4735</v>
      </c>
      <c r="M125" s="21">
        <v>4938.5</v>
      </c>
      <c r="N125" s="17"/>
      <c r="O125" s="17"/>
      <c r="P125" s="17"/>
      <c r="Q125" s="17"/>
      <c r="R125" s="17"/>
      <c r="S125" s="17"/>
      <c r="T125" s="17"/>
      <c r="U125" s="17"/>
      <c r="V125" s="18"/>
      <c r="W125" s="19"/>
      <c r="X125" s="19"/>
      <c r="Y125" s="19"/>
    </row>
    <row r="126" spans="1:25" s="12" customFormat="1" ht="63" hidden="1" customHeight="1" x14ac:dyDescent="0.2">
      <c r="A126" s="13" t="s">
        <v>295</v>
      </c>
      <c r="B126" s="14" t="s">
        <v>92</v>
      </c>
      <c r="C126" s="14" t="s">
        <v>23</v>
      </c>
      <c r="D126" s="14" t="s">
        <v>28</v>
      </c>
      <c r="E126" s="14" t="s">
        <v>115</v>
      </c>
      <c r="F126" s="14" t="s">
        <v>296</v>
      </c>
      <c r="G126" s="14" t="s">
        <v>52</v>
      </c>
      <c r="H126" s="14" t="s">
        <v>21</v>
      </c>
      <c r="I126" s="14" t="s">
        <v>217</v>
      </c>
      <c r="J126" s="20" t="s">
        <v>297</v>
      </c>
      <c r="K126" s="21"/>
      <c r="L126" s="21"/>
      <c r="M126" s="21"/>
      <c r="N126" s="17"/>
      <c r="O126" s="17"/>
      <c r="P126" s="17"/>
      <c r="Q126" s="17"/>
      <c r="R126" s="17"/>
      <c r="S126" s="17"/>
      <c r="T126" s="17"/>
      <c r="U126" s="17"/>
      <c r="V126" s="18"/>
      <c r="W126" s="19"/>
      <c r="X126" s="19"/>
      <c r="Y126" s="19"/>
    </row>
    <row r="127" spans="1:25" s="12" customFormat="1" ht="14.95" customHeight="1" x14ac:dyDescent="0.2">
      <c r="A127" s="13" t="s">
        <v>237</v>
      </c>
      <c r="B127" s="14" t="s">
        <v>19</v>
      </c>
      <c r="C127" s="14" t="s">
        <v>23</v>
      </c>
      <c r="D127" s="14" t="s">
        <v>28</v>
      </c>
      <c r="E127" s="14" t="s">
        <v>128</v>
      </c>
      <c r="F127" s="14" t="s">
        <v>19</v>
      </c>
      <c r="G127" s="14" t="s">
        <v>20</v>
      </c>
      <c r="H127" s="14" t="s">
        <v>21</v>
      </c>
      <c r="I127" s="14" t="s">
        <v>217</v>
      </c>
      <c r="J127" s="15" t="s">
        <v>298</v>
      </c>
      <c r="K127" s="16">
        <f>SUM(K128:K131)</f>
        <v>128577.70999999999</v>
      </c>
      <c r="L127" s="16">
        <f>SUM(L128:L131)</f>
        <v>127702.2</v>
      </c>
      <c r="M127" s="16">
        <f>SUM(M128:M131)</f>
        <v>128997.7</v>
      </c>
      <c r="N127" s="17"/>
      <c r="O127" s="17"/>
      <c r="P127" s="17"/>
      <c r="Q127" s="17"/>
      <c r="R127" s="17"/>
      <c r="S127" s="17"/>
      <c r="T127" s="17"/>
      <c r="U127" s="17"/>
      <c r="V127" s="18"/>
      <c r="W127" s="19"/>
      <c r="X127" s="19"/>
      <c r="Y127" s="19"/>
    </row>
    <row r="128" spans="1:25" s="12" customFormat="1" ht="70.5" customHeight="1" x14ac:dyDescent="0.2">
      <c r="A128" s="13" t="s">
        <v>299</v>
      </c>
      <c r="B128" s="14" t="s">
        <v>92</v>
      </c>
      <c r="C128" s="14" t="s">
        <v>23</v>
      </c>
      <c r="D128" s="14" t="s">
        <v>28</v>
      </c>
      <c r="E128" s="14" t="s">
        <v>128</v>
      </c>
      <c r="F128" s="14" t="s">
        <v>300</v>
      </c>
      <c r="G128" s="14" t="s">
        <v>52</v>
      </c>
      <c r="H128" s="14" t="s">
        <v>21</v>
      </c>
      <c r="I128" s="14" t="s">
        <v>217</v>
      </c>
      <c r="J128" s="20" t="s">
        <v>301</v>
      </c>
      <c r="K128" s="21">
        <v>9869.41</v>
      </c>
      <c r="L128" s="21">
        <v>8719.4</v>
      </c>
      <c r="M128" s="21">
        <v>8743.4</v>
      </c>
      <c r="N128" s="17"/>
      <c r="O128" s="17"/>
      <c r="P128" s="17"/>
      <c r="Q128" s="17"/>
      <c r="R128" s="17"/>
      <c r="S128" s="17"/>
      <c r="T128" s="17"/>
      <c r="U128" s="17"/>
      <c r="V128" s="18"/>
      <c r="W128" s="19"/>
      <c r="X128" s="19"/>
      <c r="Y128" s="19"/>
    </row>
    <row r="129" spans="1:25" s="12" customFormat="1" ht="126" customHeight="1" x14ac:dyDescent="0.2">
      <c r="A129" s="13" t="s">
        <v>302</v>
      </c>
      <c r="B129" s="14" t="s">
        <v>92</v>
      </c>
      <c r="C129" s="14" t="s">
        <v>23</v>
      </c>
      <c r="D129" s="14" t="s">
        <v>28</v>
      </c>
      <c r="E129" s="14" t="s">
        <v>169</v>
      </c>
      <c r="F129" s="14" t="s">
        <v>171</v>
      </c>
      <c r="G129" s="14" t="s">
        <v>52</v>
      </c>
      <c r="H129" s="14" t="s">
        <v>21</v>
      </c>
      <c r="I129" s="14" t="s">
        <v>217</v>
      </c>
      <c r="J129" s="20" t="s">
        <v>303</v>
      </c>
      <c r="K129" s="21">
        <v>3937.2</v>
      </c>
      <c r="L129" s="21">
        <v>3937.2</v>
      </c>
      <c r="M129" s="21">
        <v>3937.2</v>
      </c>
      <c r="N129" s="17"/>
      <c r="O129" s="17"/>
      <c r="P129" s="17"/>
      <c r="Q129" s="17"/>
      <c r="R129" s="17"/>
      <c r="S129" s="17"/>
      <c r="T129" s="17"/>
      <c r="U129" s="17"/>
      <c r="V129" s="18"/>
      <c r="W129" s="19"/>
      <c r="X129" s="19"/>
      <c r="Y129" s="19"/>
    </row>
    <row r="130" spans="1:25" s="12" customFormat="1" ht="62.7" customHeight="1" x14ac:dyDescent="0.2">
      <c r="A130" s="13" t="s">
        <v>253</v>
      </c>
      <c r="B130" s="14" t="s">
        <v>92</v>
      </c>
      <c r="C130" s="14" t="s">
        <v>23</v>
      </c>
      <c r="D130" s="14" t="s">
        <v>28</v>
      </c>
      <c r="E130" s="14" t="s">
        <v>169</v>
      </c>
      <c r="F130" s="14" t="s">
        <v>304</v>
      </c>
      <c r="G130" s="14" t="s">
        <v>52</v>
      </c>
      <c r="H130" s="14" t="s">
        <v>21</v>
      </c>
      <c r="I130" s="14" t="s">
        <v>217</v>
      </c>
      <c r="J130" s="20" t="s">
        <v>305</v>
      </c>
      <c r="K130" s="21">
        <f>95243.9</f>
        <v>95243.9</v>
      </c>
      <c r="L130" s="21">
        <f>95243.9</f>
        <v>95243.9</v>
      </c>
      <c r="M130" s="21">
        <v>95243.9</v>
      </c>
      <c r="N130" s="17"/>
      <c r="O130" s="17"/>
      <c r="P130" s="17"/>
      <c r="Q130" s="17"/>
      <c r="R130" s="17"/>
      <c r="S130" s="17"/>
      <c r="T130" s="17"/>
      <c r="U130" s="17"/>
      <c r="V130" s="18"/>
      <c r="W130" s="19"/>
      <c r="X130" s="19"/>
      <c r="Y130" s="19"/>
    </row>
    <row r="131" spans="1:25" s="12" customFormat="1" ht="33.450000000000003" customHeight="1" x14ac:dyDescent="0.2">
      <c r="A131" s="13" t="s">
        <v>231</v>
      </c>
      <c r="B131" s="14" t="s">
        <v>92</v>
      </c>
      <c r="C131" s="14" t="s">
        <v>23</v>
      </c>
      <c r="D131" s="14" t="s">
        <v>28</v>
      </c>
      <c r="E131" s="14" t="s">
        <v>206</v>
      </c>
      <c r="F131" s="14" t="s">
        <v>267</v>
      </c>
      <c r="G131" s="14" t="s">
        <v>52</v>
      </c>
      <c r="H131" s="14" t="s">
        <v>21</v>
      </c>
      <c r="I131" s="14" t="s">
        <v>217</v>
      </c>
      <c r="J131" s="20" t="s">
        <v>306</v>
      </c>
      <c r="K131" s="21">
        <f>283+5147.6+588.76491+302.03509+3968.5+363+8710.2+164.1</f>
        <v>19527.2</v>
      </c>
      <c r="L131" s="21">
        <f>327.1+5378+588.76491+302.03509+3968.5+453.7+8619.5+164.1</f>
        <v>19801.7</v>
      </c>
      <c r="M131" s="21">
        <f>364.5+6612.1+588.76491+302.03509+3968.5+453.7+8619.5+164.1</f>
        <v>21073.200000000001</v>
      </c>
      <c r="N131" s="17"/>
      <c r="O131" s="17"/>
      <c r="P131" s="17"/>
      <c r="Q131" s="17"/>
      <c r="R131" s="17"/>
      <c r="S131" s="17"/>
      <c r="T131" s="17"/>
      <c r="U131" s="17"/>
      <c r="V131" s="18"/>
      <c r="W131" s="19"/>
      <c r="X131" s="19"/>
      <c r="Y131" s="19"/>
    </row>
    <row r="132" spans="1:25" s="12" customFormat="1" ht="18.7" customHeight="1" x14ac:dyDescent="0.2">
      <c r="A132" s="13" t="s">
        <v>234</v>
      </c>
      <c r="B132" s="14" t="s">
        <v>92</v>
      </c>
      <c r="C132" s="14" t="s">
        <v>23</v>
      </c>
      <c r="D132" s="14" t="s">
        <v>204</v>
      </c>
      <c r="E132" s="14" t="s">
        <v>52</v>
      </c>
      <c r="F132" s="14" t="s">
        <v>19</v>
      </c>
      <c r="G132" s="14" t="s">
        <v>52</v>
      </c>
      <c r="H132" s="14" t="s">
        <v>21</v>
      </c>
      <c r="I132" s="14" t="s">
        <v>19</v>
      </c>
      <c r="J132" s="15" t="s">
        <v>307</v>
      </c>
      <c r="K132" s="16">
        <f>SUM(K133)</f>
        <v>2778</v>
      </c>
      <c r="L132" s="16">
        <f>SUM(L133)</f>
        <v>2778</v>
      </c>
      <c r="M132" s="16">
        <f>SUM(M133)</f>
        <v>2778</v>
      </c>
      <c r="N132" s="17"/>
      <c r="O132" s="17"/>
      <c r="P132" s="17"/>
      <c r="Q132" s="17"/>
      <c r="R132" s="17"/>
      <c r="S132" s="17"/>
      <c r="T132" s="17"/>
      <c r="U132" s="17"/>
      <c r="V132" s="18"/>
      <c r="W132" s="19"/>
      <c r="X132" s="19"/>
      <c r="Y132" s="19"/>
    </row>
    <row r="133" spans="1:25" s="12" customFormat="1" ht="27.7" customHeight="1" x14ac:dyDescent="0.2">
      <c r="A133" s="13" t="s">
        <v>240</v>
      </c>
      <c r="B133" s="32" t="s">
        <v>92</v>
      </c>
      <c r="C133" s="32" t="s">
        <v>23</v>
      </c>
      <c r="D133" s="32" t="s">
        <v>204</v>
      </c>
      <c r="E133" s="32" t="s">
        <v>52</v>
      </c>
      <c r="F133" s="32" t="s">
        <v>105</v>
      </c>
      <c r="G133" s="32" t="s">
        <v>52</v>
      </c>
      <c r="H133" s="32" t="s">
        <v>21</v>
      </c>
      <c r="I133" s="32" t="s">
        <v>217</v>
      </c>
      <c r="J133" s="33" t="s">
        <v>308</v>
      </c>
      <c r="K133" s="34">
        <v>2778</v>
      </c>
      <c r="L133" s="21">
        <v>2778</v>
      </c>
      <c r="M133" s="21">
        <v>2778</v>
      </c>
      <c r="N133" s="17"/>
      <c r="O133" s="17"/>
      <c r="P133" s="17"/>
      <c r="Q133" s="17"/>
      <c r="R133" s="17"/>
      <c r="S133" s="17"/>
      <c r="T133" s="17"/>
      <c r="U133" s="17"/>
      <c r="V133" s="18"/>
      <c r="W133" s="19"/>
      <c r="X133" s="19"/>
      <c r="Y133" s="19"/>
    </row>
    <row r="134" spans="1:25" s="12" customFormat="1" ht="14.95" customHeight="1" x14ac:dyDescent="0.2">
      <c r="A134" s="45" t="s">
        <v>309</v>
      </c>
      <c r="B134" s="46"/>
      <c r="C134" s="46"/>
      <c r="D134" s="46"/>
      <c r="E134" s="46"/>
      <c r="F134" s="46"/>
      <c r="G134" s="46"/>
      <c r="H134" s="46"/>
      <c r="I134" s="46"/>
      <c r="J134" s="47"/>
      <c r="K134" s="35">
        <f>SUM(K11,K90)</f>
        <v>4198556.5304400008</v>
      </c>
      <c r="L134" s="35">
        <f>SUM(L11,L90)</f>
        <v>3682847.45041</v>
      </c>
      <c r="M134" s="35">
        <f>SUM(M11,M90)</f>
        <v>3760816.3834100007</v>
      </c>
      <c r="N134" s="17"/>
      <c r="O134" s="17"/>
      <c r="P134" s="17"/>
      <c r="Q134" s="17"/>
      <c r="R134" s="17"/>
      <c r="S134" s="17"/>
      <c r="T134" s="17"/>
      <c r="U134" s="17"/>
      <c r="V134" s="18"/>
      <c r="W134" s="19"/>
      <c r="X134" s="19"/>
      <c r="Y134" s="19"/>
    </row>
    <row r="135" spans="1:25" s="12" customFormat="1" ht="12.9" x14ac:dyDescent="0.2">
      <c r="B135" s="36"/>
      <c r="C135" s="36"/>
      <c r="D135" s="36"/>
      <c r="E135" s="36"/>
      <c r="F135" s="36"/>
      <c r="G135" s="36"/>
      <c r="H135" s="36"/>
      <c r="I135" s="36"/>
      <c r="J135" s="36"/>
    </row>
  </sheetData>
  <mergeCells count="10">
    <mergeCell ref="A134:J134"/>
    <mergeCell ref="K2:M2"/>
    <mergeCell ref="K3:M3"/>
    <mergeCell ref="A5:M5"/>
    <mergeCell ref="A8:A9"/>
    <mergeCell ref="B8:I8"/>
    <mergeCell ref="J8:J9"/>
    <mergeCell ref="K8:K9"/>
    <mergeCell ref="L8:L9"/>
    <mergeCell ref="M8:M9"/>
  </mergeCells>
  <pageMargins left="0.78740199999999982" right="0.39370099999999991" top="0.78740199999999982" bottom="0.78740199999999982" header="0.51181100000000002" footer="0.51181100000000002"/>
  <pageSetup paperSize="9" scale="66" firstPageNumber="78" fitToHeight="4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доходы!Print_Titles</vt:lpstr>
      <vt:lpstr>доходы!Область_печати</vt:lpstr>
    </vt:vector>
  </TitlesOfParts>
  <Company>ГФУ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volkova_en</cp:lastModifiedBy>
  <cp:revision>2</cp:revision>
  <cp:lastPrinted>2025-11-12T06:17:14Z</cp:lastPrinted>
  <dcterms:created xsi:type="dcterms:W3CDTF">2010-12-01T11:29:00Z</dcterms:created>
  <dcterms:modified xsi:type="dcterms:W3CDTF">2025-11-12T06:17:23Z</dcterms:modified>
  <cp:version>1048576</cp:version>
</cp:coreProperties>
</file>